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ырье 6-10 лет(6-10 день)" sheetId="1" r:id="rId1"/>
    <sheet name="Сырье 12-18 лет(6-10день)" sheetId="2" r:id="rId2"/>
    <sheet name="Сырье 12-18 лет (1-5день)" sheetId="3" r:id="rId3"/>
    <sheet name="Накопительная " sheetId="4" r:id="rId4"/>
    <sheet name="Сырье 6-10 лет(1-5 день)" sheetId="5" r:id="rId5"/>
  </sheets>
  <definedNames>
    <definedName name="_xlnm.Print_Area" localSheetId="4">'Сырье 6-10 лет(1-5 день)'!$A$1:$K$165</definedName>
    <definedName name="_xlnm.Print_Area" localSheetId="0">'Сырье 6-10 лет(6-10 день)'!$A$1:$I$170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mat4</author>
  </authors>
  <commentList>
    <comment ref="A52" authorId="0">
      <text>
        <r>
          <rPr>
            <b/>
            <sz val="8"/>
            <rFont val="Tahoma"/>
            <family val="0"/>
          </rPr>
          <t>mat4: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<sst xmlns="http://schemas.openxmlformats.org/spreadsheetml/2006/main" count="1323" uniqueCount="165">
  <si>
    <t>Наименование блюда</t>
  </si>
  <si>
    <t>Химический состав</t>
  </si>
  <si>
    <t>Б</t>
  </si>
  <si>
    <t>Ж</t>
  </si>
  <si>
    <t>У</t>
  </si>
  <si>
    <t>Завтрак</t>
  </si>
  <si>
    <t>Компот из с/ф</t>
  </si>
  <si>
    <t>Хлеб пшеничный</t>
  </si>
  <si>
    <t>Хлеб ржаной</t>
  </si>
  <si>
    <t>Итого за завтрак</t>
  </si>
  <si>
    <t>Обед</t>
  </si>
  <si>
    <t>Итого за обед</t>
  </si>
  <si>
    <t>Рассольник со сметаной</t>
  </si>
  <si>
    <t>Картофельное пюре</t>
  </si>
  <si>
    <t>Тефтели с соусом</t>
  </si>
  <si>
    <t>Капуста тушеная</t>
  </si>
  <si>
    <t>Сыр</t>
  </si>
  <si>
    <t>Суп из овощей</t>
  </si>
  <si>
    <t>Кисель</t>
  </si>
  <si>
    <t>Выход в грам.</t>
  </si>
  <si>
    <t>Энерг. ценн., ккал.</t>
  </si>
  <si>
    <t>150/30</t>
  </si>
  <si>
    <t>Всего за 2 день</t>
  </si>
  <si>
    <t>Всего за 3 день</t>
  </si>
  <si>
    <t>Всего за 4 день</t>
  </si>
  <si>
    <t>Всего за 1 день</t>
  </si>
  <si>
    <t>Всего за 5 день</t>
  </si>
  <si>
    <t>Плов из птицы</t>
  </si>
  <si>
    <t>Всего за 6 день</t>
  </si>
  <si>
    <t>Всего за 7 день</t>
  </si>
  <si>
    <t>Кофейный напиток</t>
  </si>
  <si>
    <t>Всего за 8 день</t>
  </si>
  <si>
    <t>Всего за 9 день</t>
  </si>
  <si>
    <t>Всего за 10 день</t>
  </si>
  <si>
    <t>итого за 10 дней</t>
  </si>
  <si>
    <t>200/10</t>
  </si>
  <si>
    <t>День: понедельник</t>
  </si>
  <si>
    <t>Неделя: первая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</si>
  <si>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</si>
  <si>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</si>
  <si>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</si>
  <si>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</si>
  <si>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</si>
  <si>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Номер рецептуры</t>
  </si>
  <si>
    <t xml:space="preserve"> </t>
  </si>
  <si>
    <t>Наименование</t>
  </si>
  <si>
    <t>за 10 днев</t>
  </si>
  <si>
    <t>Молоко</t>
  </si>
  <si>
    <t>Кисломолочные</t>
  </si>
  <si>
    <t>Масло слив</t>
  </si>
  <si>
    <t>Сахар</t>
  </si>
  <si>
    <t>Какао</t>
  </si>
  <si>
    <t>Хлеб пшенич</t>
  </si>
  <si>
    <t>Фрукты сух</t>
  </si>
  <si>
    <t>Фрукты</t>
  </si>
  <si>
    <t xml:space="preserve">Мясо </t>
  </si>
  <si>
    <t>Крупы, бобовые</t>
  </si>
  <si>
    <t>Картофель</t>
  </si>
  <si>
    <t>Овощи свеж, зел</t>
  </si>
  <si>
    <t>Овощи консер</t>
  </si>
  <si>
    <t>Рыба</t>
  </si>
  <si>
    <t>Яйцо</t>
  </si>
  <si>
    <t>Сметана</t>
  </si>
  <si>
    <t>Мука</t>
  </si>
  <si>
    <t>Соки</t>
  </si>
  <si>
    <t>Коф.напиток</t>
  </si>
  <si>
    <t>Колбасные изд</t>
  </si>
  <si>
    <t>Куры охлажд</t>
  </si>
  <si>
    <t>Творог</t>
  </si>
  <si>
    <t>Кондитер</t>
  </si>
  <si>
    <t>Чай</t>
  </si>
  <si>
    <t>Макаронные изд</t>
  </si>
  <si>
    <t>Соль</t>
  </si>
  <si>
    <t>Борщ из свежей капусты со сметаной</t>
  </si>
  <si>
    <t>200/5</t>
  </si>
  <si>
    <t>200/25</t>
  </si>
  <si>
    <t>200/30</t>
  </si>
  <si>
    <t>80/50</t>
  </si>
  <si>
    <t>Каша гречневая рассыпчатая</t>
  </si>
  <si>
    <t xml:space="preserve">Шницель </t>
  </si>
  <si>
    <t>Соки овощные или ягодные</t>
  </si>
  <si>
    <t>Каша вязкая</t>
  </si>
  <si>
    <t>Какао с молоком</t>
  </si>
  <si>
    <t>Макароны отварные с маслом</t>
  </si>
  <si>
    <t xml:space="preserve">Пудинг из творога с рисом </t>
  </si>
  <si>
    <t>Кондитерские изделия</t>
  </si>
  <si>
    <t>Птица, тушенная в соусе с овощами</t>
  </si>
  <si>
    <t>Омлет с сыром</t>
  </si>
  <si>
    <t>Суп с рыбными консервами</t>
  </si>
  <si>
    <t>Птица отварная</t>
  </si>
  <si>
    <t>Рагу овощное</t>
  </si>
  <si>
    <t>Щи из свежей капусты с картофелем</t>
  </si>
  <si>
    <t>Пудинг из творога (запеченный)</t>
  </si>
  <si>
    <t>Картофель отварной</t>
  </si>
  <si>
    <t xml:space="preserve">Суп картофельный с мясными фрикадельками </t>
  </si>
  <si>
    <t>Рыба,  запеченная с картофелем</t>
  </si>
  <si>
    <t xml:space="preserve">Суп картофельный с бобовыми </t>
  </si>
  <si>
    <t>Кисель из кураги</t>
  </si>
  <si>
    <t>Чай с лимоном</t>
  </si>
  <si>
    <t>Запеканка картофельная с мясом</t>
  </si>
  <si>
    <t>Сложный гарнир</t>
  </si>
  <si>
    <t>Суфле мясное с рисом</t>
  </si>
  <si>
    <t>Кисломолочный продукт</t>
  </si>
  <si>
    <t>Хлеб ржан</t>
  </si>
  <si>
    <t>Биточки</t>
  </si>
  <si>
    <t>Масло сливочное</t>
  </si>
  <si>
    <t>Яйцо вареное</t>
  </si>
  <si>
    <t>итого за 10 дней средн</t>
  </si>
  <si>
    <t>250/5</t>
  </si>
  <si>
    <t>250/25</t>
  </si>
  <si>
    <t>100/50</t>
  </si>
  <si>
    <t>250/10</t>
  </si>
  <si>
    <t>250/50</t>
  </si>
  <si>
    <t>Выпечка</t>
  </si>
  <si>
    <t>Компот из св/ф</t>
  </si>
  <si>
    <t>Овощи консервированные</t>
  </si>
  <si>
    <t>Голубцы ленивые</t>
  </si>
  <si>
    <t>Соус сметанный</t>
  </si>
  <si>
    <t>наименование</t>
  </si>
  <si>
    <t xml:space="preserve">Голубцы ленивые </t>
  </si>
  <si>
    <t>Яйцо гр</t>
  </si>
  <si>
    <t>б/н</t>
  </si>
  <si>
    <t>200/35</t>
  </si>
  <si>
    <t>250/35</t>
  </si>
  <si>
    <t xml:space="preserve">Кисель </t>
  </si>
  <si>
    <t>Возрастная категория: 6-10 лет</t>
  </si>
  <si>
    <t>Возрастная категория: 6-10лет</t>
  </si>
  <si>
    <t>Возрастная категория:6-10 лет</t>
  </si>
  <si>
    <t>Возрастная категория: 11-18 лет</t>
  </si>
  <si>
    <t xml:space="preserve">итого за 10 дней </t>
  </si>
  <si>
    <t>средне суточная на 1 ребёнка</t>
  </si>
  <si>
    <t>исполнение %</t>
  </si>
  <si>
    <t>отклонение от нормы %</t>
  </si>
  <si>
    <t>норма завтрака 25% от суточной</t>
  </si>
  <si>
    <t xml:space="preserve">норма суточная 100% </t>
  </si>
  <si>
    <t>Масло раст</t>
  </si>
  <si>
    <t xml:space="preserve">       Хандальская школа .Ведомость контроля за рационном питания (младшая группа) 25% от суточной</t>
  </si>
  <si>
    <t>Рыба запечённая в сметанном соусе</t>
  </si>
  <si>
    <t xml:space="preserve">Чай с сахаром </t>
  </si>
  <si>
    <t>Суп картофельный с вермишелью и курицей</t>
  </si>
  <si>
    <t>Гуляш куриный</t>
  </si>
  <si>
    <t>Сок</t>
  </si>
  <si>
    <t>Рыба запечённая с овощами</t>
  </si>
  <si>
    <t>Чай с сахаром</t>
  </si>
  <si>
    <t>День:пятница</t>
  </si>
  <si>
    <t>7-й день</t>
  </si>
  <si>
    <t>Макароны отварные</t>
  </si>
  <si>
    <t>Рыба,запечённая в сметанном соусе</t>
  </si>
  <si>
    <t>Всего за 5 дней</t>
  </si>
  <si>
    <t>Всего за10 день</t>
  </si>
  <si>
    <t xml:space="preserve">       Хандальская школа .Ведомость контроля за рационном питания (старшая  группа) 25% от суточной</t>
  </si>
  <si>
    <t>Крупы,бобовые,макаронные изделия</t>
  </si>
  <si>
    <t>Сухофрукты</t>
  </si>
  <si>
    <t>норма завтрака+обед 60% от суточной</t>
  </si>
  <si>
    <t>ПЛОЩАДКА (первые 10дней)</t>
  </si>
  <si>
    <t>ПЛОЩАДКА(вторые 10 дней)</t>
  </si>
  <si>
    <t>сентябрь 2022г.</t>
  </si>
  <si>
    <t>Суп молочный с вермишелью</t>
  </si>
  <si>
    <t>приказ №14 от 01.02.2023г.</t>
  </si>
  <si>
    <t xml:space="preserve">Возрастная категория: 6-10лет  </t>
  </si>
  <si>
    <t>с 01.02.2023г изменение</t>
  </si>
  <si>
    <t>приказ №14от</t>
  </si>
  <si>
    <t>с 01.02.2023</t>
  </si>
  <si>
    <t>приказ №14 от о1.02.2023г</t>
  </si>
  <si>
    <t>приказ от 01.02.2023г.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</si>
</sst>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"/>
  </numFmts>
  <fonts count="2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18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7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12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84" fontId="1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1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8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vertical="center"/>
    </xf>
    <xf numFmtId="1" fontId="13" fillId="0" borderId="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84" fontId="11" fillId="2" borderId="1" xfId="0" applyNumberFormat="1" applyFont="1" applyFill="1" applyBorder="1" applyAlignment="1">
      <alignment horizontal="left" vertical="center"/>
    </xf>
    <xf numFmtId="184" fontId="11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84" fontId="2" fillId="2" borderId="1" xfId="0" applyNumberFormat="1" applyFont="1" applyFill="1" applyBorder="1" applyAlignment="1">
      <alignment horizontal="left" vertical="center" wrapText="1"/>
    </xf>
    <xf numFmtId="184" fontId="2" fillId="2" borderId="1" xfId="0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left" vertical="center" wrapText="1"/>
    </xf>
    <xf numFmtId="184" fontId="2" fillId="2" borderId="0" xfId="0" applyNumberFormat="1" applyFont="1" applyFill="1" applyBorder="1" applyAlignment="1">
      <alignment horizontal="center" vertical="center" wrapText="1"/>
    </xf>
    <xf numFmtId="184" fontId="3" fillId="2" borderId="0" xfId="0" applyNumberFormat="1" applyFont="1" applyFill="1" applyBorder="1" applyAlignment="1">
      <alignment horizontal="center" vertical="center" wrapText="1"/>
    </xf>
    <xf numFmtId="184" fontId="3" fillId="2" borderId="1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84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184" fontId="2" fillId="2" borderId="12" xfId="0" applyNumberFormat="1" applyFont="1" applyFill="1" applyBorder="1" applyAlignment="1">
      <alignment horizontal="center" vertical="center" wrapText="1"/>
    </xf>
    <xf numFmtId="184" fontId="2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2" fontId="14" fillId="2" borderId="1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left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184" fontId="26" fillId="2" borderId="1" xfId="0" applyNumberFormat="1" applyFont="1" applyFill="1" applyBorder="1" applyAlignment="1">
      <alignment horizontal="center" vertical="center"/>
    </xf>
    <xf numFmtId="184" fontId="27" fillId="2" borderId="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84" fontId="2" fillId="2" borderId="3" xfId="0" applyNumberFormat="1" applyFont="1" applyFill="1" applyBorder="1" applyAlignment="1">
      <alignment horizontal="left" vertical="center" wrapText="1"/>
    </xf>
    <xf numFmtId="184" fontId="2" fillId="2" borderId="3" xfId="0" applyNumberFormat="1" applyFont="1" applyFill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184" fontId="7" fillId="2" borderId="1" xfId="0" applyNumberFormat="1" applyFont="1" applyFill="1" applyBorder="1" applyAlignment="1">
      <alignment horizontal="left" vertical="center" wrapText="1"/>
    </xf>
    <xf numFmtId="184" fontId="7" fillId="2" borderId="1" xfId="0" applyNumberFormat="1" applyFont="1" applyFill="1" applyBorder="1" applyAlignment="1">
      <alignment horizontal="center" vertic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184" fontId="10" fillId="2" borderId="1" xfId="0" applyNumberFormat="1" applyFont="1" applyFill="1" applyBorder="1" applyAlignment="1">
      <alignment horizontal="center" vertical="center"/>
    </xf>
    <xf numFmtId="184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84" fontId="2" fillId="2" borderId="1" xfId="0" applyNumberFormat="1" applyFont="1" applyFill="1" applyBorder="1" applyAlignment="1">
      <alignment horizontal="left" vertical="center"/>
    </xf>
    <xf numFmtId="184" fontId="2" fillId="2" borderId="1" xfId="0" applyNumberFormat="1" applyFont="1" applyFill="1" applyBorder="1" applyAlignment="1">
      <alignment horizontal="center" vertical="center"/>
    </xf>
    <xf numFmtId="184" fontId="19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184" fontId="6" fillId="0" borderId="1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" fontId="23" fillId="0" borderId="2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3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left"/>
    </xf>
    <xf numFmtId="0" fontId="25" fillId="0" borderId="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4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5" fillId="2" borderId="1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84" fontId="5" fillId="0" borderId="13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84" fontId="5" fillId="0" borderId="1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7" fontId="23" fillId="0" borderId="2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84" fontId="2" fillId="2" borderId="4" xfId="0" applyNumberFormat="1" applyFont="1" applyFill="1" applyBorder="1" applyAlignment="1">
      <alignment horizontal="center" vertical="center" wrapText="1"/>
    </xf>
    <xf numFmtId="184" fontId="2" fillId="2" borderId="8" xfId="0" applyNumberFormat="1" applyFont="1" applyFill="1" applyBorder="1" applyAlignment="1">
      <alignment horizontal="center" vertical="center" wrapText="1"/>
    </xf>
    <xf numFmtId="184" fontId="2" fillId="2" borderId="2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84" fontId="7" fillId="2" borderId="4" xfId="0" applyNumberFormat="1" applyFont="1" applyFill="1" applyBorder="1" applyAlignment="1">
      <alignment horizontal="center" vertical="center" wrapText="1"/>
    </xf>
    <xf numFmtId="184" fontId="7" fillId="2" borderId="8" xfId="0" applyNumberFormat="1" applyFont="1" applyFill="1" applyBorder="1" applyAlignment="1">
      <alignment horizontal="center" vertical="center" wrapText="1"/>
    </xf>
    <xf numFmtId="184" fontId="7" fillId="2" borderId="2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84" fontId="2" fillId="2" borderId="9" xfId="0" applyNumberFormat="1" applyFont="1" applyFill="1" applyBorder="1" applyAlignment="1">
      <alignment horizontal="center" vertical="center" wrapText="1"/>
    </xf>
    <xf numFmtId="184" fontId="2" fillId="2" borderId="0" xfId="0" applyNumberFormat="1" applyFont="1" applyFill="1" applyBorder="1" applyAlignment="1">
      <alignment horizontal="center" vertical="center" wrapText="1"/>
    </xf>
    <xf numFmtId="184" fontId="2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1" fontId="6" fillId="2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0" fontId="3" fillId="4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2" fontId="3" fillId="4" borderId="2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top" wrapText="1"/>
    </xf>
    <xf numFmtId="2" fontId="27" fillId="4" borderId="1" xfId="0" applyNumberFormat="1" applyFont="1" applyFill="1" applyBorder="1" applyAlignment="1">
      <alignment horizontal="center" vertical="center"/>
    </xf>
    <xf numFmtId="184" fontId="3" fillId="4" borderId="2" xfId="0" applyNumberFormat="1" applyFont="1" applyFill="1" applyBorder="1" applyAlignment="1">
      <alignment vertical="center"/>
    </xf>
    <xf numFmtId="184" fontId="3" fillId="4" borderId="1" xfId="0" applyNumberFormat="1" applyFont="1" applyFill="1" applyBorder="1" applyAlignment="1">
      <alignment vertical="center"/>
    </xf>
    <xf numFmtId="184" fontId="2" fillId="4" borderId="1" xfId="0" applyNumberFormat="1" applyFont="1" applyFill="1" applyBorder="1" applyAlignment="1">
      <alignment horizontal="left" vertical="center" wrapText="1"/>
    </xf>
    <xf numFmtId="184" fontId="2" fillId="4" borderId="1" xfId="0" applyNumberFormat="1" applyFont="1" applyFill="1" applyBorder="1" applyAlignment="1">
      <alignment horizontal="center" vertical="center" wrapText="1"/>
    </xf>
    <xf numFmtId="184" fontId="3" fillId="4" borderId="1" xfId="0" applyNumberFormat="1" applyFont="1" applyFill="1" applyBorder="1" applyAlignment="1">
      <alignment horizontal="center" vertical="center" wrapText="1"/>
    </xf>
    <xf numFmtId="184" fontId="2" fillId="4" borderId="9" xfId="0" applyNumberFormat="1" applyFont="1" applyFill="1" applyBorder="1" applyAlignment="1">
      <alignment horizontal="left" vertical="center" wrapText="1"/>
    </xf>
    <xf numFmtId="184" fontId="2" fillId="4" borderId="0" xfId="0" applyNumberFormat="1" applyFont="1" applyFill="1" applyBorder="1" applyAlignment="1">
      <alignment horizontal="center" vertical="center" wrapText="1"/>
    </xf>
    <xf numFmtId="184" fontId="3" fillId="4" borderId="0" xfId="0" applyNumberFormat="1" applyFont="1" applyFill="1" applyBorder="1" applyAlignment="1">
      <alignment horizontal="center" vertical="center" wrapText="1"/>
    </xf>
    <xf numFmtId="184" fontId="3" fillId="4" borderId="1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" fontId="13" fillId="4" borderId="2" xfId="0" applyNumberFormat="1" applyFont="1" applyFill="1" applyBorder="1" applyAlignment="1">
      <alignment vertical="center"/>
    </xf>
    <xf numFmtId="1" fontId="13" fillId="4" borderId="1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vertical="center"/>
    </xf>
    <xf numFmtId="1" fontId="13" fillId="4" borderId="4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vertical="center"/>
    </xf>
    <xf numFmtId="1" fontId="4" fillId="4" borderId="12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top" wrapText="1"/>
    </xf>
    <xf numFmtId="0" fontId="14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2" fontId="27" fillId="4" borderId="1" xfId="0" applyNumberFormat="1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184" fontId="11" fillId="4" borderId="1" xfId="0" applyNumberFormat="1" applyFont="1" applyFill="1" applyBorder="1" applyAlignment="1">
      <alignment horizontal="left" vertical="center"/>
    </xf>
    <xf numFmtId="184" fontId="11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center"/>
    </xf>
    <xf numFmtId="1" fontId="13" fillId="4" borderId="12" xfId="0" applyNumberFormat="1" applyFont="1" applyFill="1" applyBorder="1" applyAlignment="1">
      <alignment horizontal="center" vertical="center" wrapText="1"/>
    </xf>
    <xf numFmtId="1" fontId="13" fillId="4" borderId="7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justify" vertical="top" wrapText="1"/>
    </xf>
    <xf numFmtId="2" fontId="9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justify" vertical="top" wrapText="1"/>
    </xf>
    <xf numFmtId="0" fontId="23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84" fontId="2" fillId="4" borderId="1" xfId="0" applyNumberFormat="1" applyFont="1" applyFill="1" applyBorder="1" applyAlignment="1">
      <alignment horizontal="left" vertical="center"/>
    </xf>
    <xf numFmtId="184" fontId="2" fillId="4" borderId="1" xfId="0" applyNumberFormat="1" applyFont="1" applyFill="1" applyBorder="1" applyAlignment="1">
      <alignment horizontal="center" vertical="center"/>
    </xf>
    <xf numFmtId="184" fontId="19" fillId="4" borderId="1" xfId="0" applyNumberFormat="1" applyFont="1" applyFill="1" applyBorder="1" applyAlignment="1">
      <alignment horizontal="center" vertical="center"/>
    </xf>
    <xf numFmtId="184" fontId="3" fillId="2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view="pageBreakPreview" zoomScaleSheetLayoutView="100" workbookViewId="0" topLeftCell="A115">
      <selection activeCell="A115" sqref="A115:G142"/>
    </sheetView>
  </sheetViews>
  <sheetFormatPr defaultColWidth="9.140625" defaultRowHeight="12.75"/>
  <cols>
    <col min="1" max="1" width="46.7109375" style="4" customWidth="1"/>
    <col min="2" max="2" width="14.8515625" style="4" customWidth="1"/>
    <col min="3" max="3" width="15.140625" style="4" customWidth="1"/>
    <col min="4" max="4" width="11.57421875" style="4" customWidth="1"/>
    <col min="5" max="5" width="12.8515625" style="4" customWidth="1"/>
    <col min="6" max="6" width="12.140625" style="4" customWidth="1"/>
    <col min="7" max="7" width="22.8515625" style="4" customWidth="1"/>
    <col min="8" max="8" width="10.140625" style="4" bestFit="1" customWidth="1"/>
    <col min="9" max="16384" width="9.140625" style="4" customWidth="1"/>
  </cols>
  <sheetData>
    <row r="1" spans="1:7" s="43" customFormat="1" ht="16.5" customHeight="1">
      <c r="A1" s="84" t="s">
        <v>36</v>
      </c>
      <c r="B1" s="85"/>
      <c r="C1" s="85"/>
      <c r="D1" s="85"/>
      <c r="E1" s="85"/>
      <c r="F1" s="85"/>
      <c r="G1" s="139"/>
    </row>
    <row r="2" spans="1:7" s="43" customFormat="1" ht="16.5" customHeight="1">
      <c r="A2" s="88" t="s">
        <v>42</v>
      </c>
      <c r="B2" s="89"/>
      <c r="C2" s="89"/>
      <c r="D2" s="89"/>
      <c r="E2" s="89"/>
      <c r="F2" s="89"/>
      <c r="G2" s="140"/>
    </row>
    <row r="3" spans="1:7" s="43" customFormat="1" ht="16.5" customHeight="1">
      <c r="A3" s="304" t="s">
        <v>125</v>
      </c>
      <c r="B3" s="305"/>
      <c r="C3" s="89"/>
      <c r="D3" s="89"/>
      <c r="E3" s="89"/>
      <c r="F3" s="89"/>
      <c r="G3" s="140"/>
    </row>
    <row r="4" spans="1:8" s="33" customFormat="1" ht="16.5" customHeight="1">
      <c r="A4" s="299" t="s">
        <v>0</v>
      </c>
      <c r="B4" s="299" t="s">
        <v>43</v>
      </c>
      <c r="C4" s="299" t="s">
        <v>19</v>
      </c>
      <c r="D4" s="298" t="s">
        <v>1</v>
      </c>
      <c r="E4" s="298"/>
      <c r="F4" s="298"/>
      <c r="G4" s="298" t="s">
        <v>20</v>
      </c>
      <c r="H4" s="42"/>
    </row>
    <row r="5" spans="1:8" ht="1.5" customHeight="1">
      <c r="A5" s="299"/>
      <c r="B5" s="299"/>
      <c r="C5" s="299"/>
      <c r="D5" s="298"/>
      <c r="E5" s="298"/>
      <c r="F5" s="298"/>
      <c r="G5" s="298"/>
      <c r="H5" s="19"/>
    </row>
    <row r="6" spans="1:8" ht="16.5" customHeight="1">
      <c r="A6" s="299"/>
      <c r="B6" s="299"/>
      <c r="C6" s="299"/>
      <c r="D6" s="83" t="s">
        <v>2</v>
      </c>
      <c r="E6" s="83" t="s">
        <v>3</v>
      </c>
      <c r="F6" s="83" t="s">
        <v>4</v>
      </c>
      <c r="G6" s="298"/>
      <c r="H6" s="19"/>
    </row>
    <row r="7" spans="1:8" s="11" customFormat="1" ht="16.5" customHeight="1">
      <c r="A7" s="75" t="s">
        <v>5</v>
      </c>
      <c r="B7" s="76"/>
      <c r="C7" s="80"/>
      <c r="D7" s="81"/>
      <c r="E7" s="81"/>
      <c r="F7" s="81"/>
      <c r="G7" s="81"/>
      <c r="H7" s="18"/>
    </row>
    <row r="8" spans="1:8" s="2" customFormat="1" ht="16.5" customHeight="1">
      <c r="A8" s="94" t="s">
        <v>27</v>
      </c>
      <c r="B8" s="82">
        <v>304</v>
      </c>
      <c r="C8" s="80">
        <v>230</v>
      </c>
      <c r="D8" s="83">
        <v>22.45</v>
      </c>
      <c r="E8" s="83">
        <v>18.8</v>
      </c>
      <c r="F8" s="83">
        <v>39.46</v>
      </c>
      <c r="G8" s="83">
        <v>416.86</v>
      </c>
      <c r="H8" s="20"/>
    </row>
    <row r="9" spans="1:8" s="2" customFormat="1" ht="16.5" customHeight="1">
      <c r="A9" s="79" t="s">
        <v>115</v>
      </c>
      <c r="B9" s="95">
        <v>245</v>
      </c>
      <c r="C9" s="96">
        <v>60</v>
      </c>
      <c r="D9" s="95">
        <v>0.66</v>
      </c>
      <c r="E9" s="95">
        <v>0.12</v>
      </c>
      <c r="F9" s="95">
        <v>2.28</v>
      </c>
      <c r="G9" s="95">
        <v>13.2</v>
      </c>
      <c r="H9" s="20"/>
    </row>
    <row r="10" spans="1:8" s="2" customFormat="1" ht="16.5" customHeight="1">
      <c r="A10" s="97" t="s">
        <v>80</v>
      </c>
      <c r="B10" s="95">
        <v>399</v>
      </c>
      <c r="C10" s="96">
        <v>200</v>
      </c>
      <c r="D10" s="95">
        <v>0.9</v>
      </c>
      <c r="E10" s="95">
        <v>0</v>
      </c>
      <c r="F10" s="95">
        <v>18.18</v>
      </c>
      <c r="G10" s="95">
        <v>76</v>
      </c>
      <c r="H10" s="20"/>
    </row>
    <row r="11" spans="1:8" s="5" customFormat="1" ht="16.5" customHeight="1">
      <c r="A11" s="98" t="s">
        <v>7</v>
      </c>
      <c r="B11" s="95">
        <v>299.13</v>
      </c>
      <c r="C11" s="80">
        <v>40</v>
      </c>
      <c r="D11" s="95">
        <v>3.5</v>
      </c>
      <c r="E11" s="95">
        <v>0.36</v>
      </c>
      <c r="F11" s="95">
        <v>45.72</v>
      </c>
      <c r="G11" s="95">
        <v>106.53</v>
      </c>
      <c r="H11" s="22"/>
    </row>
    <row r="12" spans="1:8" s="11" customFormat="1" ht="16.5" customHeight="1">
      <c r="A12" s="98" t="s">
        <v>8</v>
      </c>
      <c r="B12" s="82">
        <v>1</v>
      </c>
      <c r="C12" s="80">
        <v>50</v>
      </c>
      <c r="D12" s="83">
        <v>3.1</v>
      </c>
      <c r="E12" s="83">
        <v>9.44</v>
      </c>
      <c r="F12" s="83">
        <v>18.28</v>
      </c>
      <c r="G12" s="83">
        <v>170</v>
      </c>
      <c r="H12" s="18"/>
    </row>
    <row r="13" spans="1:8" ht="21" customHeight="1">
      <c r="A13" s="98" t="s">
        <v>9</v>
      </c>
      <c r="B13" s="80"/>
      <c r="C13" s="80"/>
      <c r="D13" s="83">
        <f>SUM(D8:D12)</f>
        <v>30.61</v>
      </c>
      <c r="E13" s="83">
        <f>SUM(E8:E12)</f>
        <v>28.72</v>
      </c>
      <c r="F13" s="83">
        <f>SUM(F8:F12)</f>
        <v>123.92</v>
      </c>
      <c r="G13" s="83">
        <f>SUM(G8:G12)</f>
        <v>782.59</v>
      </c>
      <c r="H13" s="19"/>
    </row>
    <row r="14" spans="1:8" ht="21" customHeight="1">
      <c r="A14" s="301"/>
      <c r="B14" s="302"/>
      <c r="C14" s="302"/>
      <c r="D14" s="302"/>
      <c r="E14" s="302"/>
      <c r="F14" s="302"/>
      <c r="G14" s="303"/>
      <c r="H14" s="19"/>
    </row>
    <row r="15" spans="1:8" s="11" customFormat="1" ht="24" customHeight="1">
      <c r="A15" s="75" t="s">
        <v>10</v>
      </c>
      <c r="B15" s="76"/>
      <c r="C15" s="76"/>
      <c r="D15" s="81"/>
      <c r="E15" s="81"/>
      <c r="F15" s="81"/>
      <c r="G15" s="81"/>
      <c r="H15" s="18"/>
    </row>
    <row r="16" spans="1:8" ht="16.5" customHeight="1">
      <c r="A16" s="299" t="s">
        <v>0</v>
      </c>
      <c r="B16" s="299" t="s">
        <v>43</v>
      </c>
      <c r="C16" s="299" t="s">
        <v>19</v>
      </c>
      <c r="D16" s="298" t="s">
        <v>1</v>
      </c>
      <c r="E16" s="298"/>
      <c r="F16" s="298"/>
      <c r="G16" s="298" t="s">
        <v>20</v>
      </c>
      <c r="H16" s="19"/>
    </row>
    <row r="17" spans="1:8" ht="0.75" customHeight="1">
      <c r="A17" s="299"/>
      <c r="B17" s="299"/>
      <c r="C17" s="299"/>
      <c r="D17" s="298"/>
      <c r="E17" s="298"/>
      <c r="F17" s="298"/>
      <c r="G17" s="298"/>
      <c r="H17" s="19"/>
    </row>
    <row r="18" spans="1:8" ht="17.25" customHeight="1">
      <c r="A18" s="299"/>
      <c r="B18" s="299"/>
      <c r="C18" s="299"/>
      <c r="D18" s="83" t="s">
        <v>2</v>
      </c>
      <c r="E18" s="83" t="s">
        <v>3</v>
      </c>
      <c r="F18" s="83" t="s">
        <v>4</v>
      </c>
      <c r="G18" s="298"/>
      <c r="H18" s="19"/>
    </row>
    <row r="19" spans="1:8" ht="16.5" customHeight="1">
      <c r="A19" s="79" t="s">
        <v>73</v>
      </c>
      <c r="B19" s="95">
        <v>170</v>
      </c>
      <c r="C19" s="96" t="s">
        <v>74</v>
      </c>
      <c r="D19" s="95">
        <v>1.91</v>
      </c>
      <c r="E19" s="95">
        <v>6.02</v>
      </c>
      <c r="F19" s="95">
        <v>12.6</v>
      </c>
      <c r="G19" s="95">
        <v>110</v>
      </c>
      <c r="H19" s="19"/>
    </row>
    <row r="20" spans="1:8" ht="16.5" customHeight="1">
      <c r="A20" s="94" t="s">
        <v>95</v>
      </c>
      <c r="B20" s="82">
        <v>250</v>
      </c>
      <c r="C20" s="80">
        <v>230</v>
      </c>
      <c r="D20" s="83">
        <v>18.3</v>
      </c>
      <c r="E20" s="83">
        <v>14.7</v>
      </c>
      <c r="F20" s="83">
        <v>22.6</v>
      </c>
      <c r="G20" s="83">
        <v>296.13</v>
      </c>
      <c r="H20" s="19"/>
    </row>
    <row r="21" spans="1:8" ht="16.5" customHeight="1">
      <c r="A21" s="94" t="s">
        <v>6</v>
      </c>
      <c r="B21" s="82">
        <v>868</v>
      </c>
      <c r="C21" s="80">
        <v>200</v>
      </c>
      <c r="D21" s="83">
        <v>0.61</v>
      </c>
      <c r="E21" s="83">
        <v>0</v>
      </c>
      <c r="F21" s="83">
        <v>33.38</v>
      </c>
      <c r="G21" s="83">
        <v>128.4</v>
      </c>
      <c r="H21" s="19"/>
    </row>
    <row r="22" spans="1:8" s="16" customFormat="1" ht="16.5" customHeight="1">
      <c r="A22" s="98" t="s">
        <v>7</v>
      </c>
      <c r="B22" s="82">
        <v>299.13</v>
      </c>
      <c r="C22" s="80">
        <v>50</v>
      </c>
      <c r="D22" s="83">
        <v>4.38</v>
      </c>
      <c r="E22" s="83">
        <v>0.45</v>
      </c>
      <c r="F22" s="83">
        <v>57.15</v>
      </c>
      <c r="G22" s="83">
        <v>133.16</v>
      </c>
      <c r="H22" s="36"/>
    </row>
    <row r="23" spans="1:8" s="16" customFormat="1" ht="16.5" customHeight="1">
      <c r="A23" s="98" t="s">
        <v>113</v>
      </c>
      <c r="B23" s="82">
        <v>453.458</v>
      </c>
      <c r="C23" s="80">
        <v>60</v>
      </c>
      <c r="D23" s="83">
        <v>4.43</v>
      </c>
      <c r="E23" s="83">
        <v>7.64</v>
      </c>
      <c r="F23" s="83">
        <v>12.49</v>
      </c>
      <c r="G23" s="83">
        <v>136</v>
      </c>
      <c r="H23" s="36"/>
    </row>
    <row r="24" spans="1:8" ht="16.5" customHeight="1">
      <c r="A24" s="79" t="s">
        <v>102</v>
      </c>
      <c r="B24" s="95">
        <v>966</v>
      </c>
      <c r="C24" s="96">
        <v>200</v>
      </c>
      <c r="D24" s="95">
        <v>5.8</v>
      </c>
      <c r="E24" s="95">
        <v>5</v>
      </c>
      <c r="F24" s="95">
        <v>8</v>
      </c>
      <c r="G24" s="95">
        <v>106</v>
      </c>
      <c r="H24" s="19"/>
    </row>
    <row r="25" spans="1:8" s="49" customFormat="1" ht="15" customHeight="1">
      <c r="A25" s="68" t="s">
        <v>11</v>
      </c>
      <c r="B25" s="69"/>
      <c r="C25" s="69"/>
      <c r="D25" s="70">
        <f>SUM(D19:D24)</f>
        <v>35.43</v>
      </c>
      <c r="E25" s="70">
        <f>SUM(E19:E24)</f>
        <v>33.81</v>
      </c>
      <c r="F25" s="70">
        <f>SUM(F19:F24)</f>
        <v>146.22000000000003</v>
      </c>
      <c r="G25" s="70">
        <f>SUM(G19:G24)</f>
        <v>909.6899999999999</v>
      </c>
      <c r="H25" s="48"/>
    </row>
    <row r="26" spans="1:7" s="55" customFormat="1" ht="24" customHeight="1">
      <c r="A26" s="101" t="s">
        <v>28</v>
      </c>
      <c r="B26" s="101"/>
      <c r="C26" s="103"/>
      <c r="D26" s="103">
        <f>D25+D13</f>
        <v>66.03999999999999</v>
      </c>
      <c r="E26" s="103">
        <f>E25+E13</f>
        <v>62.53</v>
      </c>
      <c r="F26" s="103">
        <f>F25+F13</f>
        <v>270.14000000000004</v>
      </c>
      <c r="G26" s="103">
        <f>G25+G13</f>
        <v>1692.28</v>
      </c>
    </row>
    <row r="27" spans="1:7" s="43" customFormat="1" ht="16.5" customHeight="1">
      <c r="A27" s="118"/>
      <c r="B27" s="118"/>
      <c r="C27" s="118"/>
      <c r="D27" s="119"/>
      <c r="E27" s="119"/>
      <c r="F27" s="119"/>
      <c r="G27" s="119"/>
    </row>
    <row r="28" spans="1:8" ht="21.75" customHeight="1">
      <c r="A28" s="118"/>
      <c r="B28" s="118"/>
      <c r="C28" s="118"/>
      <c r="D28" s="119"/>
      <c r="E28" s="119"/>
      <c r="F28" s="119"/>
      <c r="G28" s="119"/>
      <c r="H28" s="19"/>
    </row>
    <row r="29" spans="1:8" s="9" customFormat="1" ht="16.5" customHeight="1">
      <c r="A29" s="84" t="s">
        <v>38</v>
      </c>
      <c r="B29" s="85"/>
      <c r="C29" s="151"/>
      <c r="D29" s="141"/>
      <c r="E29" s="141"/>
      <c r="F29" s="141"/>
      <c r="G29" s="142"/>
      <c r="H29" s="30"/>
    </row>
    <row r="30" spans="1:8" s="9" customFormat="1" ht="16.5" customHeight="1">
      <c r="A30" s="88" t="s">
        <v>42</v>
      </c>
      <c r="B30" s="89"/>
      <c r="C30" s="152"/>
      <c r="D30" s="143"/>
      <c r="E30" s="143"/>
      <c r="F30" s="143"/>
      <c r="G30" s="144"/>
      <c r="H30" s="30"/>
    </row>
    <row r="31" spans="1:8" s="9" customFormat="1" ht="16.5" customHeight="1">
      <c r="A31" s="108" t="s">
        <v>125</v>
      </c>
      <c r="B31" s="89"/>
      <c r="C31" s="152"/>
      <c r="D31" s="143"/>
      <c r="E31" s="143"/>
      <c r="F31" s="143"/>
      <c r="G31" s="144"/>
      <c r="H31" s="30"/>
    </row>
    <row r="32" spans="1:8" ht="16.5" customHeight="1">
      <c r="A32" s="98" t="s">
        <v>145</v>
      </c>
      <c r="B32" s="80"/>
      <c r="C32" s="80"/>
      <c r="D32" s="81"/>
      <c r="E32" s="81"/>
      <c r="F32" s="81"/>
      <c r="G32" s="81"/>
      <c r="H32" s="19"/>
    </row>
    <row r="33" spans="1:8" ht="16.5" customHeight="1">
      <c r="A33" s="299" t="s">
        <v>0</v>
      </c>
      <c r="B33" s="299" t="s">
        <v>43</v>
      </c>
      <c r="C33" s="299" t="s">
        <v>19</v>
      </c>
      <c r="D33" s="298" t="s">
        <v>1</v>
      </c>
      <c r="E33" s="298"/>
      <c r="F33" s="298"/>
      <c r="G33" s="298" t="s">
        <v>20</v>
      </c>
      <c r="H33" s="19"/>
    </row>
    <row r="34" spans="1:8" ht="6" customHeight="1">
      <c r="A34" s="299"/>
      <c r="B34" s="299"/>
      <c r="C34" s="299"/>
      <c r="D34" s="298"/>
      <c r="E34" s="298"/>
      <c r="F34" s="298"/>
      <c r="G34" s="298"/>
      <c r="H34" s="19"/>
    </row>
    <row r="35" spans="1:8" ht="16.5" customHeight="1">
      <c r="A35" s="299"/>
      <c r="B35" s="299"/>
      <c r="C35" s="299"/>
      <c r="D35" s="83" t="s">
        <v>2</v>
      </c>
      <c r="E35" s="83" t="s">
        <v>3</v>
      </c>
      <c r="F35" s="83" t="s">
        <v>4</v>
      </c>
      <c r="G35" s="298"/>
      <c r="H35" s="19"/>
    </row>
    <row r="36" spans="1:8" s="2" customFormat="1" ht="16.5" customHeight="1">
      <c r="A36" s="75" t="s">
        <v>5</v>
      </c>
      <c r="B36" s="76"/>
      <c r="C36" s="80"/>
      <c r="D36" s="81"/>
      <c r="E36" s="81"/>
      <c r="F36" s="81"/>
      <c r="G36" s="81"/>
      <c r="H36" s="20"/>
    </row>
    <row r="37" spans="1:8" s="2" customFormat="1" ht="16.5" customHeight="1">
      <c r="A37" s="94" t="s">
        <v>81</v>
      </c>
      <c r="B37" s="82">
        <v>168</v>
      </c>
      <c r="C37" s="80">
        <v>200</v>
      </c>
      <c r="D37" s="83">
        <v>3.09</v>
      </c>
      <c r="E37" s="83">
        <v>4.07</v>
      </c>
      <c r="F37" s="83">
        <v>36.98</v>
      </c>
      <c r="G37" s="83">
        <v>197</v>
      </c>
      <c r="H37" s="20"/>
    </row>
    <row r="38" spans="1:8" ht="16.5" customHeight="1">
      <c r="A38" s="79" t="s">
        <v>105</v>
      </c>
      <c r="B38" s="95">
        <v>41</v>
      </c>
      <c r="C38" s="109">
        <v>15</v>
      </c>
      <c r="D38" s="110">
        <v>0</v>
      </c>
      <c r="E38" s="110">
        <v>12.3</v>
      </c>
      <c r="F38" s="110">
        <v>0.15</v>
      </c>
      <c r="G38" s="110">
        <v>112.5</v>
      </c>
      <c r="H38" s="19"/>
    </row>
    <row r="39" spans="1:8" ht="16.5" customHeight="1">
      <c r="A39" s="98" t="s">
        <v>106</v>
      </c>
      <c r="B39" s="82">
        <v>424</v>
      </c>
      <c r="C39" s="80">
        <v>40</v>
      </c>
      <c r="D39" s="83">
        <v>5.1</v>
      </c>
      <c r="E39" s="83">
        <v>4.6</v>
      </c>
      <c r="F39" s="83">
        <v>0.3</v>
      </c>
      <c r="G39" s="83">
        <v>63</v>
      </c>
      <c r="H39" s="19"/>
    </row>
    <row r="40" spans="1:8" ht="16.5" customHeight="1">
      <c r="A40" s="98" t="s">
        <v>7</v>
      </c>
      <c r="B40" s="95">
        <v>299.13</v>
      </c>
      <c r="C40" s="80">
        <v>40</v>
      </c>
      <c r="D40" s="95">
        <v>3.5</v>
      </c>
      <c r="E40" s="95">
        <v>0.36</v>
      </c>
      <c r="F40" s="95">
        <v>45.72</v>
      </c>
      <c r="G40" s="95">
        <v>106.53</v>
      </c>
      <c r="H40" s="19"/>
    </row>
    <row r="41" spans="1:8" s="28" customFormat="1" ht="20.25" customHeight="1">
      <c r="A41" s="98" t="s">
        <v>141</v>
      </c>
      <c r="B41" s="82">
        <v>398</v>
      </c>
      <c r="C41" s="80">
        <v>200</v>
      </c>
      <c r="D41" s="83">
        <v>0.68</v>
      </c>
      <c r="E41" s="83">
        <v>0.28</v>
      </c>
      <c r="F41" s="83">
        <v>20.74</v>
      </c>
      <c r="G41" s="83">
        <v>87.78</v>
      </c>
      <c r="H41" s="34"/>
    </row>
    <row r="42" spans="1:8" s="11" customFormat="1" ht="16.5" customHeight="1">
      <c r="A42" s="68" t="s">
        <v>9</v>
      </c>
      <c r="B42" s="153"/>
      <c r="C42" s="153"/>
      <c r="D42" s="154">
        <f>SUM(D37:D41)</f>
        <v>12.37</v>
      </c>
      <c r="E42" s="154">
        <f>SUM(E37:E41)</f>
        <v>21.61</v>
      </c>
      <c r="F42" s="154">
        <f>SUM(F37:F41)</f>
        <v>103.88999999999999</v>
      </c>
      <c r="G42" s="154">
        <f>SUM(G37:G41)</f>
        <v>566.81</v>
      </c>
      <c r="H42" s="18"/>
    </row>
    <row r="43" spans="1:8" s="11" customFormat="1" ht="16.5" customHeight="1">
      <c r="A43" s="306"/>
      <c r="B43" s="307"/>
      <c r="C43" s="307"/>
      <c r="D43" s="307"/>
      <c r="E43" s="307"/>
      <c r="F43" s="307"/>
      <c r="G43" s="308"/>
      <c r="H43" s="18"/>
    </row>
    <row r="44" spans="1:8" s="11" customFormat="1" ht="16.5" customHeight="1">
      <c r="A44" s="75" t="s">
        <v>10</v>
      </c>
      <c r="B44" s="80"/>
      <c r="C44" s="80"/>
      <c r="D44" s="81"/>
      <c r="E44" s="81"/>
      <c r="F44" s="81"/>
      <c r="G44" s="81"/>
      <c r="H44" s="18"/>
    </row>
    <row r="45" spans="1:8" s="11" customFormat="1" ht="16.5" customHeight="1">
      <c r="A45" s="299" t="s">
        <v>0</v>
      </c>
      <c r="B45" s="299" t="s">
        <v>43</v>
      </c>
      <c r="C45" s="299" t="s">
        <v>19</v>
      </c>
      <c r="D45" s="298" t="s">
        <v>1</v>
      </c>
      <c r="E45" s="298"/>
      <c r="F45" s="298"/>
      <c r="G45" s="298" t="s">
        <v>20</v>
      </c>
      <c r="H45" s="18"/>
    </row>
    <row r="46" spans="1:8" s="11" customFormat="1" ht="3.75" customHeight="1">
      <c r="A46" s="299"/>
      <c r="B46" s="299"/>
      <c r="C46" s="299"/>
      <c r="D46" s="298"/>
      <c r="E46" s="298"/>
      <c r="F46" s="298"/>
      <c r="G46" s="298"/>
      <c r="H46" s="18"/>
    </row>
    <row r="47" spans="1:8" s="2" customFormat="1" ht="16.5" customHeight="1">
      <c r="A47" s="299"/>
      <c r="B47" s="299"/>
      <c r="C47" s="299"/>
      <c r="D47" s="83" t="s">
        <v>2</v>
      </c>
      <c r="E47" s="83" t="s">
        <v>3</v>
      </c>
      <c r="F47" s="83" t="s">
        <v>4</v>
      </c>
      <c r="G47" s="298"/>
      <c r="H47" s="20"/>
    </row>
    <row r="48" spans="1:8" s="2" customFormat="1" ht="27.75" customHeight="1">
      <c r="A48" s="94" t="s">
        <v>96</v>
      </c>
      <c r="B48" s="82">
        <v>206</v>
      </c>
      <c r="C48" s="80" t="s">
        <v>35</v>
      </c>
      <c r="D48" s="83">
        <v>4.39</v>
      </c>
      <c r="E48" s="83">
        <v>4.22</v>
      </c>
      <c r="F48" s="83">
        <v>13.06</v>
      </c>
      <c r="G48" s="83">
        <v>107.8</v>
      </c>
      <c r="H48" s="20"/>
    </row>
    <row r="49" spans="1:8" ht="16.5" customHeight="1">
      <c r="A49" s="94" t="s">
        <v>119</v>
      </c>
      <c r="B49" s="82">
        <v>14</v>
      </c>
      <c r="C49" s="80">
        <v>230</v>
      </c>
      <c r="D49" s="83">
        <v>21.5</v>
      </c>
      <c r="E49" s="83">
        <v>22</v>
      </c>
      <c r="F49" s="83">
        <v>16.2</v>
      </c>
      <c r="G49" s="83">
        <v>348.9</v>
      </c>
      <c r="H49" s="19"/>
    </row>
    <row r="50" spans="1:8" ht="16.5" customHeight="1">
      <c r="A50" s="94" t="s">
        <v>117</v>
      </c>
      <c r="B50" s="82">
        <v>354</v>
      </c>
      <c r="C50" s="80">
        <v>50</v>
      </c>
      <c r="D50" s="83">
        <v>0.7</v>
      </c>
      <c r="E50" s="83">
        <v>2.5</v>
      </c>
      <c r="F50" s="83">
        <v>2.93</v>
      </c>
      <c r="G50" s="83">
        <v>37.05</v>
      </c>
      <c r="H50" s="19"/>
    </row>
    <row r="51" spans="1:8" s="1" customFormat="1" ht="16.5" customHeight="1">
      <c r="A51" s="79" t="s">
        <v>97</v>
      </c>
      <c r="B51" s="95">
        <v>60</v>
      </c>
      <c r="C51" s="100">
        <v>200</v>
      </c>
      <c r="D51" s="95">
        <v>1.36</v>
      </c>
      <c r="E51" s="95">
        <v>0</v>
      </c>
      <c r="F51" s="95">
        <v>29.02</v>
      </c>
      <c r="G51" s="95">
        <v>116.19</v>
      </c>
      <c r="H51" s="21"/>
    </row>
    <row r="52" spans="1:8" ht="24.75" customHeight="1">
      <c r="A52" s="98" t="s">
        <v>7</v>
      </c>
      <c r="B52" s="82">
        <v>299.13</v>
      </c>
      <c r="C52" s="80">
        <v>50</v>
      </c>
      <c r="D52" s="83">
        <v>4.38</v>
      </c>
      <c r="E52" s="83">
        <v>0.45</v>
      </c>
      <c r="F52" s="83">
        <v>57.15</v>
      </c>
      <c r="G52" s="83">
        <v>133.16</v>
      </c>
      <c r="H52" s="19"/>
    </row>
    <row r="53" spans="1:8" ht="17.25" customHeight="1">
      <c r="A53" s="98" t="s">
        <v>8</v>
      </c>
      <c r="B53" s="82">
        <v>1</v>
      </c>
      <c r="C53" s="80">
        <v>50</v>
      </c>
      <c r="D53" s="83">
        <v>3.1</v>
      </c>
      <c r="E53" s="83">
        <v>9.44</v>
      </c>
      <c r="F53" s="83">
        <v>18.28</v>
      </c>
      <c r="G53" s="83">
        <v>170</v>
      </c>
      <c r="H53" s="19"/>
    </row>
    <row r="54" spans="1:8" s="57" customFormat="1" ht="21" customHeight="1">
      <c r="A54" s="79" t="s">
        <v>102</v>
      </c>
      <c r="B54" s="95">
        <v>966</v>
      </c>
      <c r="C54" s="96">
        <v>200</v>
      </c>
      <c r="D54" s="95">
        <v>5.8</v>
      </c>
      <c r="E54" s="95">
        <v>5</v>
      </c>
      <c r="F54" s="95">
        <v>8</v>
      </c>
      <c r="G54" s="95">
        <v>106</v>
      </c>
      <c r="H54" s="56"/>
    </row>
    <row r="55" spans="1:8" s="38" customFormat="1" ht="16.5" customHeight="1">
      <c r="A55" s="68" t="s">
        <v>11</v>
      </c>
      <c r="B55" s="69"/>
      <c r="C55" s="69"/>
      <c r="D55" s="70">
        <f>SUM(D48:D54)</f>
        <v>41.23</v>
      </c>
      <c r="E55" s="70">
        <f>SUM(E48:E54)</f>
        <v>43.61</v>
      </c>
      <c r="F55" s="70">
        <f>SUM(F48:F54)</f>
        <v>144.64</v>
      </c>
      <c r="G55" s="70">
        <f>SUM(G48:G54)</f>
        <v>1019.1</v>
      </c>
      <c r="H55" s="52"/>
    </row>
    <row r="56" spans="1:8" s="38" customFormat="1" ht="16.5" customHeight="1">
      <c r="A56" s="101" t="s">
        <v>29</v>
      </c>
      <c r="B56" s="101"/>
      <c r="C56" s="101"/>
      <c r="D56" s="103">
        <f>D55+D42</f>
        <v>53.599999999999994</v>
      </c>
      <c r="E56" s="103">
        <f>E55+E42</f>
        <v>65.22</v>
      </c>
      <c r="F56" s="103">
        <f>F55+F42</f>
        <v>248.52999999999997</v>
      </c>
      <c r="G56" s="103">
        <f>G55+G42</f>
        <v>1585.9099999999999</v>
      </c>
      <c r="H56" s="52"/>
    </row>
    <row r="57" spans="1:7" s="255" customFormat="1" ht="16.5" customHeight="1">
      <c r="A57" s="253"/>
      <c r="B57" s="254"/>
      <c r="C57" s="254"/>
      <c r="D57" s="143"/>
      <c r="E57" s="143"/>
      <c r="F57" s="143"/>
      <c r="G57" s="144"/>
    </row>
    <row r="58" spans="1:7" s="43" customFormat="1" ht="16.5" customHeight="1">
      <c r="A58" s="88" t="s">
        <v>39</v>
      </c>
      <c r="B58" s="89"/>
      <c r="C58" s="143"/>
      <c r="D58" s="143"/>
      <c r="E58" s="143"/>
      <c r="F58" s="143"/>
      <c r="G58" s="144"/>
    </row>
    <row r="59" spans="1:7" s="43" customFormat="1" ht="16.5" customHeight="1">
      <c r="A59" s="88" t="s">
        <v>42</v>
      </c>
      <c r="B59" s="89"/>
      <c r="C59" s="143"/>
      <c r="D59" s="143"/>
      <c r="E59" s="143"/>
      <c r="F59" s="143"/>
      <c r="G59" s="144"/>
    </row>
    <row r="60" spans="1:8" ht="16.5" customHeight="1">
      <c r="A60" s="108" t="s">
        <v>125</v>
      </c>
      <c r="B60" s="89"/>
      <c r="C60" s="143"/>
      <c r="D60" s="143"/>
      <c r="E60" s="143"/>
      <c r="F60" s="143"/>
      <c r="G60" s="144"/>
      <c r="H60" s="19"/>
    </row>
    <row r="61" spans="1:8" ht="16.5" customHeight="1">
      <c r="A61" s="75" t="s">
        <v>5</v>
      </c>
      <c r="B61" s="76"/>
      <c r="C61" s="76"/>
      <c r="D61" s="81"/>
      <c r="E61" s="81"/>
      <c r="F61" s="81"/>
      <c r="G61" s="81"/>
      <c r="H61" s="19"/>
    </row>
    <row r="62" spans="1:8" ht="4.5" customHeight="1">
      <c r="A62" s="286" t="s">
        <v>0</v>
      </c>
      <c r="B62" s="286" t="s">
        <v>43</v>
      </c>
      <c r="C62" s="286" t="s">
        <v>19</v>
      </c>
      <c r="D62" s="289" t="s">
        <v>1</v>
      </c>
      <c r="E62" s="290"/>
      <c r="F62" s="291"/>
      <c r="G62" s="295" t="s">
        <v>20</v>
      </c>
      <c r="H62" s="19"/>
    </row>
    <row r="63" spans="1:8" ht="21.75" customHeight="1">
      <c r="A63" s="287"/>
      <c r="B63" s="287"/>
      <c r="C63" s="287"/>
      <c r="D63" s="292"/>
      <c r="E63" s="293"/>
      <c r="F63" s="294"/>
      <c r="G63" s="296"/>
      <c r="H63" s="19"/>
    </row>
    <row r="64" spans="1:8" ht="17.25" customHeight="1">
      <c r="A64" s="288"/>
      <c r="B64" s="288"/>
      <c r="C64" s="288"/>
      <c r="D64" s="83" t="s">
        <v>2</v>
      </c>
      <c r="E64" s="83" t="s">
        <v>3</v>
      </c>
      <c r="F64" s="83" t="s">
        <v>4</v>
      </c>
      <c r="G64" s="297"/>
      <c r="H64" s="19"/>
    </row>
    <row r="65" spans="1:8" ht="16.5" customHeight="1">
      <c r="A65" s="94" t="s">
        <v>146</v>
      </c>
      <c r="B65" s="82">
        <v>688</v>
      </c>
      <c r="C65" s="80">
        <v>150</v>
      </c>
      <c r="D65" s="83">
        <v>5.52</v>
      </c>
      <c r="E65" s="83">
        <v>4.52</v>
      </c>
      <c r="F65" s="83">
        <v>26.45</v>
      </c>
      <c r="G65" s="83">
        <v>168.45</v>
      </c>
      <c r="H65" s="19"/>
    </row>
    <row r="66" spans="1:8" ht="16.5" customHeight="1">
      <c r="A66" s="98" t="s">
        <v>147</v>
      </c>
      <c r="B66" s="82">
        <v>245</v>
      </c>
      <c r="C66" s="80">
        <v>100</v>
      </c>
      <c r="D66" s="83">
        <v>17.54</v>
      </c>
      <c r="E66" s="83">
        <v>2.38</v>
      </c>
      <c r="F66" s="83">
        <v>0.31</v>
      </c>
      <c r="G66" s="83">
        <v>92.5</v>
      </c>
      <c r="H66" s="19"/>
    </row>
    <row r="67" spans="1:8" s="11" customFormat="1" ht="16.5" customHeight="1">
      <c r="A67" s="79" t="s">
        <v>115</v>
      </c>
      <c r="B67" s="95">
        <v>245</v>
      </c>
      <c r="C67" s="96">
        <v>60</v>
      </c>
      <c r="D67" s="95">
        <v>0.66</v>
      </c>
      <c r="E67" s="95">
        <v>0.12</v>
      </c>
      <c r="F67" s="95">
        <v>2.28</v>
      </c>
      <c r="G67" s="95">
        <v>13.2</v>
      </c>
      <c r="H67" s="18"/>
    </row>
    <row r="68" spans="1:8" s="11" customFormat="1" ht="16.5" customHeight="1">
      <c r="A68" s="98" t="s">
        <v>7</v>
      </c>
      <c r="B68" s="95">
        <v>299.13</v>
      </c>
      <c r="C68" s="80">
        <v>40</v>
      </c>
      <c r="D68" s="95">
        <v>3.5</v>
      </c>
      <c r="E68" s="95">
        <v>0.36</v>
      </c>
      <c r="F68" s="95">
        <v>45.72</v>
      </c>
      <c r="G68" s="95">
        <v>106.53</v>
      </c>
      <c r="H68" s="18"/>
    </row>
    <row r="69" spans="1:8" s="27" customFormat="1" ht="21" customHeight="1">
      <c r="A69" s="98" t="s">
        <v>8</v>
      </c>
      <c r="B69" s="82">
        <v>1</v>
      </c>
      <c r="C69" s="80">
        <v>25</v>
      </c>
      <c r="D69" s="83">
        <v>1.55</v>
      </c>
      <c r="E69" s="83">
        <v>4.72</v>
      </c>
      <c r="F69" s="83">
        <v>9.14</v>
      </c>
      <c r="G69" s="83">
        <v>85</v>
      </c>
      <c r="H69" s="37"/>
    </row>
    <row r="70" spans="1:8" ht="18.75" customHeight="1">
      <c r="A70" s="79" t="s">
        <v>30</v>
      </c>
      <c r="B70" s="95">
        <v>57</v>
      </c>
      <c r="C70" s="96">
        <v>200</v>
      </c>
      <c r="D70" s="95">
        <v>2.79</v>
      </c>
      <c r="E70" s="95">
        <v>3.19</v>
      </c>
      <c r="F70" s="95">
        <v>19.71</v>
      </c>
      <c r="G70" s="95">
        <v>118.69</v>
      </c>
      <c r="H70" s="19"/>
    </row>
    <row r="71" spans="1:8" s="2" customFormat="1" ht="18.75" customHeight="1">
      <c r="A71" s="159" t="s">
        <v>9</v>
      </c>
      <c r="B71" s="160"/>
      <c r="C71" s="160"/>
      <c r="D71" s="161">
        <f>SUM(D65:D70)</f>
        <v>31.56</v>
      </c>
      <c r="E71" s="161">
        <f>SUM(E65:E70)</f>
        <v>15.29</v>
      </c>
      <c r="F71" s="161">
        <f>SUM(F65:F70)</f>
        <v>103.60999999999999</v>
      </c>
      <c r="G71" s="161">
        <f>SUM(G65:G70)</f>
        <v>584.3699999999999</v>
      </c>
      <c r="H71" s="20"/>
    </row>
    <row r="72" spans="1:8" s="7" customFormat="1" ht="16.5" customHeight="1">
      <c r="A72" s="71"/>
      <c r="B72" s="72"/>
      <c r="C72" s="72"/>
      <c r="D72" s="73"/>
      <c r="E72" s="73"/>
      <c r="F72" s="73"/>
      <c r="G72" s="74"/>
      <c r="H72" s="24"/>
    </row>
    <row r="73" spans="1:8" s="7" customFormat="1" ht="5.25" customHeight="1">
      <c r="A73" s="75" t="s">
        <v>10</v>
      </c>
      <c r="B73" s="76"/>
      <c r="C73" s="76"/>
      <c r="D73" s="81"/>
      <c r="E73" s="81"/>
      <c r="F73" s="81"/>
      <c r="G73" s="81"/>
      <c r="H73" s="24"/>
    </row>
    <row r="74" spans="1:8" s="7" customFormat="1" ht="15.75" customHeight="1">
      <c r="A74" s="286" t="s">
        <v>0</v>
      </c>
      <c r="B74" s="286" t="s">
        <v>43</v>
      </c>
      <c r="C74" s="286" t="s">
        <v>19</v>
      </c>
      <c r="D74" s="289" t="s">
        <v>1</v>
      </c>
      <c r="E74" s="290"/>
      <c r="F74" s="291"/>
      <c r="G74" s="295" t="s">
        <v>20</v>
      </c>
      <c r="H74" s="24"/>
    </row>
    <row r="75" spans="1:8" s="7" customFormat="1" ht="29.25" customHeight="1">
      <c r="A75" s="287"/>
      <c r="B75" s="287"/>
      <c r="C75" s="287"/>
      <c r="D75" s="292"/>
      <c r="E75" s="293"/>
      <c r="F75" s="294"/>
      <c r="G75" s="296"/>
      <c r="H75" s="24"/>
    </row>
    <row r="76" spans="1:8" s="6" customFormat="1" ht="16.5" customHeight="1">
      <c r="A76" s="288"/>
      <c r="B76" s="288"/>
      <c r="C76" s="288"/>
      <c r="D76" s="83" t="s">
        <v>2</v>
      </c>
      <c r="E76" s="83" t="s">
        <v>3</v>
      </c>
      <c r="F76" s="83" t="s">
        <v>4</v>
      </c>
      <c r="G76" s="297"/>
      <c r="H76" s="23"/>
    </row>
    <row r="77" spans="1:8" s="6" customFormat="1" ht="16.5" customHeight="1">
      <c r="A77" s="94" t="s">
        <v>91</v>
      </c>
      <c r="B77" s="82">
        <v>187</v>
      </c>
      <c r="C77" s="80">
        <v>200</v>
      </c>
      <c r="D77" s="83">
        <v>1.87</v>
      </c>
      <c r="E77" s="83">
        <v>6.03</v>
      </c>
      <c r="F77" s="83">
        <v>9.85</v>
      </c>
      <c r="G77" s="83">
        <v>99.4</v>
      </c>
      <c r="H77" s="23"/>
    </row>
    <row r="78" spans="1:8" s="5" customFormat="1" ht="16.5" customHeight="1">
      <c r="A78" s="94" t="s">
        <v>101</v>
      </c>
      <c r="B78" s="82">
        <v>287</v>
      </c>
      <c r="C78" s="80">
        <v>120</v>
      </c>
      <c r="D78" s="83">
        <v>5.4</v>
      </c>
      <c r="E78" s="83">
        <v>6.03</v>
      </c>
      <c r="F78" s="83">
        <v>6.88</v>
      </c>
      <c r="G78" s="83">
        <v>103.3</v>
      </c>
      <c r="H78" s="22"/>
    </row>
    <row r="79" spans="1:8" ht="16.5" customHeight="1">
      <c r="A79" s="94" t="s">
        <v>100</v>
      </c>
      <c r="B79" s="82">
        <v>619</v>
      </c>
      <c r="C79" s="80">
        <v>150</v>
      </c>
      <c r="D79" s="83">
        <v>3.5</v>
      </c>
      <c r="E79" s="83">
        <v>5.76</v>
      </c>
      <c r="F79" s="83">
        <v>16.5</v>
      </c>
      <c r="G79" s="83">
        <v>222.44</v>
      </c>
      <c r="H79" s="19"/>
    </row>
    <row r="80" spans="1:8" ht="16.5" customHeight="1">
      <c r="A80" s="98" t="s">
        <v>7</v>
      </c>
      <c r="B80" s="82">
        <v>299.13</v>
      </c>
      <c r="C80" s="80">
        <v>50</v>
      </c>
      <c r="D80" s="83">
        <v>4.38</v>
      </c>
      <c r="E80" s="83">
        <v>0.45</v>
      </c>
      <c r="F80" s="83">
        <v>57.15</v>
      </c>
      <c r="G80" s="83">
        <v>133.16</v>
      </c>
      <c r="H80" s="19"/>
    </row>
    <row r="81" spans="1:8" s="1" customFormat="1" ht="24.75" customHeight="1">
      <c r="A81" s="98" t="s">
        <v>8</v>
      </c>
      <c r="B81" s="82">
        <v>1</v>
      </c>
      <c r="C81" s="80">
        <v>25</v>
      </c>
      <c r="D81" s="83">
        <v>1.55</v>
      </c>
      <c r="E81" s="83">
        <v>4.72</v>
      </c>
      <c r="F81" s="83">
        <v>9.14</v>
      </c>
      <c r="G81" s="83">
        <v>85</v>
      </c>
      <c r="H81" s="21"/>
    </row>
    <row r="82" spans="1:8" s="51" customFormat="1" ht="17.25" customHeight="1">
      <c r="A82" s="98" t="s">
        <v>54</v>
      </c>
      <c r="B82" s="82">
        <v>351.17</v>
      </c>
      <c r="C82" s="80">
        <v>200</v>
      </c>
      <c r="D82" s="146">
        <v>0.8</v>
      </c>
      <c r="E82" s="146">
        <v>0.8</v>
      </c>
      <c r="F82" s="146">
        <v>19.6</v>
      </c>
      <c r="G82" s="117">
        <v>93.73</v>
      </c>
      <c r="H82" s="50"/>
    </row>
    <row r="83" spans="1:7" s="43" customFormat="1" ht="19.5" customHeight="1">
      <c r="A83" s="94" t="s">
        <v>6</v>
      </c>
      <c r="B83" s="82">
        <v>868</v>
      </c>
      <c r="C83" s="80">
        <v>200</v>
      </c>
      <c r="D83" s="83">
        <v>0.61</v>
      </c>
      <c r="E83" s="83">
        <v>0</v>
      </c>
      <c r="F83" s="83">
        <v>33.38</v>
      </c>
      <c r="G83" s="83">
        <v>128.4</v>
      </c>
    </row>
    <row r="84" spans="1:7" s="43" customFormat="1" ht="16.5" customHeight="1">
      <c r="A84" s="68" t="s">
        <v>11</v>
      </c>
      <c r="B84" s="69"/>
      <c r="C84" s="69"/>
      <c r="D84" s="70">
        <f>SUM(D77:D83)</f>
        <v>18.11</v>
      </c>
      <c r="E84" s="70">
        <f>SUM(E77:E83)</f>
        <v>23.79</v>
      </c>
      <c r="F84" s="70">
        <f>SUM(F77:F83)</f>
        <v>152.5</v>
      </c>
      <c r="G84" s="70">
        <f>SUM(G77:G83)</f>
        <v>865.43</v>
      </c>
    </row>
    <row r="85" spans="1:7" s="43" customFormat="1" ht="16.5" customHeight="1">
      <c r="A85" s="101" t="s">
        <v>31</v>
      </c>
      <c r="B85" s="101"/>
      <c r="C85" s="101"/>
      <c r="D85" s="103">
        <f>D84+D71</f>
        <v>49.67</v>
      </c>
      <c r="E85" s="103">
        <f>E84+E71</f>
        <v>39.08</v>
      </c>
      <c r="F85" s="103">
        <f>F84+F71</f>
        <v>256.11</v>
      </c>
      <c r="G85" s="103">
        <f>G84+G71</f>
        <v>1449.7999999999997</v>
      </c>
    </row>
    <row r="86" spans="1:8" s="38" customFormat="1" ht="15" customHeight="1">
      <c r="A86" s="155"/>
      <c r="B86" s="156"/>
      <c r="C86" s="156"/>
      <c r="D86" s="157"/>
      <c r="E86" s="157"/>
      <c r="F86" s="157"/>
      <c r="G86" s="158"/>
      <c r="H86" s="52"/>
    </row>
    <row r="87" spans="1:8" ht="16.5" customHeight="1">
      <c r="A87" s="88" t="s">
        <v>40</v>
      </c>
      <c r="B87" s="89"/>
      <c r="C87" s="143"/>
      <c r="D87" s="143"/>
      <c r="E87" s="143"/>
      <c r="F87" s="143"/>
      <c r="G87" s="144"/>
      <c r="H87" s="19"/>
    </row>
    <row r="88" spans="1:8" ht="16.5" customHeight="1">
      <c r="A88" s="88" t="s">
        <v>42</v>
      </c>
      <c r="B88" s="89"/>
      <c r="C88" s="143"/>
      <c r="D88" s="143"/>
      <c r="E88" s="143"/>
      <c r="F88" s="143"/>
      <c r="G88" s="144"/>
      <c r="H88" s="19"/>
    </row>
    <row r="89" spans="1:8" ht="16.5" customHeight="1">
      <c r="A89" s="108" t="s">
        <v>125</v>
      </c>
      <c r="B89" s="89"/>
      <c r="C89" s="143"/>
      <c r="D89" s="143"/>
      <c r="E89" s="143"/>
      <c r="F89" s="143"/>
      <c r="G89" s="144"/>
      <c r="H89" s="19"/>
    </row>
    <row r="90" spans="1:8" ht="1.5" customHeight="1">
      <c r="A90" s="286" t="s">
        <v>0</v>
      </c>
      <c r="B90" s="286" t="s">
        <v>43</v>
      </c>
      <c r="C90" s="286" t="s">
        <v>19</v>
      </c>
      <c r="D90" s="289" t="s">
        <v>1</v>
      </c>
      <c r="E90" s="290"/>
      <c r="F90" s="291"/>
      <c r="G90" s="295" t="s">
        <v>20</v>
      </c>
      <c r="H90" s="19"/>
    </row>
    <row r="91" spans="1:8" ht="16.5" customHeight="1">
      <c r="A91" s="287"/>
      <c r="B91" s="287"/>
      <c r="C91" s="287"/>
      <c r="D91" s="292"/>
      <c r="E91" s="293"/>
      <c r="F91" s="294"/>
      <c r="G91" s="296"/>
      <c r="H91" s="19"/>
    </row>
    <row r="92" spans="1:8" ht="16.5" customHeight="1">
      <c r="A92" s="288"/>
      <c r="B92" s="288"/>
      <c r="C92" s="288"/>
      <c r="D92" s="83" t="s">
        <v>2</v>
      </c>
      <c r="E92" s="83" t="s">
        <v>3</v>
      </c>
      <c r="F92" s="83" t="s">
        <v>4</v>
      </c>
      <c r="G92" s="297"/>
      <c r="H92" s="19"/>
    </row>
    <row r="93" spans="1:8" ht="16.5" customHeight="1">
      <c r="A93" s="75" t="s">
        <v>5</v>
      </c>
      <c r="B93" s="76"/>
      <c r="C93" s="82"/>
      <c r="D93" s="83"/>
      <c r="E93" s="83"/>
      <c r="F93" s="83"/>
      <c r="G93" s="83"/>
      <c r="H93" s="19"/>
    </row>
    <row r="94" spans="1:8" s="2" customFormat="1" ht="16.5" customHeight="1">
      <c r="A94" s="94" t="s">
        <v>79</v>
      </c>
      <c r="B94" s="95">
        <v>608</v>
      </c>
      <c r="C94" s="96">
        <v>80</v>
      </c>
      <c r="D94" s="95">
        <v>12.44</v>
      </c>
      <c r="E94" s="95">
        <v>9.24</v>
      </c>
      <c r="F94" s="95">
        <v>12.56</v>
      </c>
      <c r="G94" s="95">
        <v>183</v>
      </c>
      <c r="H94" s="20"/>
    </row>
    <row r="95" spans="1:8" s="6" customFormat="1" ht="16.5" customHeight="1">
      <c r="A95" s="94" t="s">
        <v>13</v>
      </c>
      <c r="B95" s="82">
        <v>299</v>
      </c>
      <c r="C95" s="80">
        <v>150</v>
      </c>
      <c r="D95" s="83">
        <v>3.1</v>
      </c>
      <c r="E95" s="83">
        <v>6.52</v>
      </c>
      <c r="F95" s="83">
        <v>14.33</v>
      </c>
      <c r="G95" s="83">
        <v>130.43</v>
      </c>
      <c r="H95" s="23"/>
    </row>
    <row r="96" spans="1:8" ht="16.5" customHeight="1">
      <c r="A96" s="79" t="s">
        <v>115</v>
      </c>
      <c r="B96" s="95">
        <v>245</v>
      </c>
      <c r="C96" s="100">
        <v>60</v>
      </c>
      <c r="D96" s="95">
        <v>0.66</v>
      </c>
      <c r="E96" s="95">
        <v>0.12</v>
      </c>
      <c r="F96" s="95">
        <v>2.28</v>
      </c>
      <c r="G96" s="95">
        <v>13.2</v>
      </c>
      <c r="H96" s="19"/>
    </row>
    <row r="97" spans="1:8" s="1" customFormat="1" ht="16.5" customHeight="1">
      <c r="A97" s="98" t="s">
        <v>98</v>
      </c>
      <c r="B97" s="82">
        <v>375.377</v>
      </c>
      <c r="C97" s="80">
        <v>200</v>
      </c>
      <c r="D97" s="83">
        <v>0.24</v>
      </c>
      <c r="E97" s="83">
        <v>0.05</v>
      </c>
      <c r="F97" s="83">
        <v>20.15</v>
      </c>
      <c r="G97" s="83">
        <v>78</v>
      </c>
      <c r="H97" s="21"/>
    </row>
    <row r="98" spans="1:8" ht="16.5" customHeight="1">
      <c r="A98" s="98" t="s">
        <v>7</v>
      </c>
      <c r="B98" s="95">
        <v>299.13</v>
      </c>
      <c r="C98" s="80">
        <v>40</v>
      </c>
      <c r="D98" s="95">
        <v>3.5</v>
      </c>
      <c r="E98" s="95">
        <v>0.36</v>
      </c>
      <c r="F98" s="95">
        <v>45.72</v>
      </c>
      <c r="G98" s="95">
        <v>106.53</v>
      </c>
      <c r="H98" s="19"/>
    </row>
    <row r="99" spans="1:8" ht="15.75" customHeight="1">
      <c r="A99" s="98" t="s">
        <v>8</v>
      </c>
      <c r="B99" s="82">
        <v>1</v>
      </c>
      <c r="C99" s="80">
        <v>25</v>
      </c>
      <c r="D99" s="83">
        <v>1.55</v>
      </c>
      <c r="E99" s="83">
        <v>4.72</v>
      </c>
      <c r="F99" s="83">
        <v>9.14</v>
      </c>
      <c r="G99" s="83">
        <v>85</v>
      </c>
      <c r="H99" s="19"/>
    </row>
    <row r="100" spans="1:8" s="57" customFormat="1" ht="21" customHeight="1">
      <c r="A100" s="79" t="s">
        <v>102</v>
      </c>
      <c r="B100" s="95">
        <v>966</v>
      </c>
      <c r="C100" s="96">
        <v>200</v>
      </c>
      <c r="D100" s="95">
        <v>5.8</v>
      </c>
      <c r="E100" s="95">
        <v>5</v>
      </c>
      <c r="F100" s="95">
        <v>8</v>
      </c>
      <c r="G100" s="95">
        <v>106</v>
      </c>
      <c r="H100" s="56"/>
    </row>
    <row r="101" spans="1:8" ht="10.5" customHeight="1">
      <c r="A101" s="68" t="s">
        <v>113</v>
      </c>
      <c r="B101" s="70">
        <v>448</v>
      </c>
      <c r="C101" s="69">
        <v>60</v>
      </c>
      <c r="D101" s="70">
        <v>4.18</v>
      </c>
      <c r="E101" s="70">
        <v>1.31</v>
      </c>
      <c r="F101" s="70">
        <v>22.25</v>
      </c>
      <c r="G101" s="70">
        <v>117.54</v>
      </c>
      <c r="H101" s="19"/>
    </row>
    <row r="102" spans="1:8" ht="16.5" customHeight="1">
      <c r="A102" s="68" t="s">
        <v>9</v>
      </c>
      <c r="B102" s="69"/>
      <c r="C102" s="69"/>
      <c r="D102" s="70">
        <f>SUM(D94:D101)</f>
        <v>31.47</v>
      </c>
      <c r="E102" s="70">
        <f>SUM(E94:E101)</f>
        <v>27.319999999999997</v>
      </c>
      <c r="F102" s="70">
        <f>SUM(F94:F101)</f>
        <v>134.43</v>
      </c>
      <c r="G102" s="70">
        <f>SUM(G94:G101)</f>
        <v>819.6999999999999</v>
      </c>
      <c r="H102" s="19"/>
    </row>
    <row r="103" spans="1:8" ht="0.75" customHeight="1">
      <c r="A103" s="75" t="s">
        <v>10</v>
      </c>
      <c r="B103" s="76"/>
      <c r="C103" s="76"/>
      <c r="D103" s="81"/>
      <c r="E103" s="81"/>
      <c r="F103" s="81"/>
      <c r="G103" s="81"/>
      <c r="H103" s="19"/>
    </row>
    <row r="104" spans="1:8" ht="12" customHeight="1">
      <c r="A104" s="286" t="s">
        <v>0</v>
      </c>
      <c r="B104" s="286" t="s">
        <v>43</v>
      </c>
      <c r="C104" s="286" t="s">
        <v>19</v>
      </c>
      <c r="D104" s="289" t="s">
        <v>1</v>
      </c>
      <c r="E104" s="290"/>
      <c r="F104" s="291"/>
      <c r="G104" s="295" t="s">
        <v>20</v>
      </c>
      <c r="H104" s="19"/>
    </row>
    <row r="105" spans="1:8" ht="16.5" customHeight="1">
      <c r="A105" s="287"/>
      <c r="B105" s="287"/>
      <c r="C105" s="287"/>
      <c r="D105" s="292"/>
      <c r="E105" s="293"/>
      <c r="F105" s="294"/>
      <c r="G105" s="296"/>
      <c r="H105" s="19"/>
    </row>
    <row r="106" spans="1:8" s="15" customFormat="1" ht="16.5" customHeight="1">
      <c r="A106" s="288"/>
      <c r="B106" s="288"/>
      <c r="C106" s="288"/>
      <c r="D106" s="83" t="s">
        <v>2</v>
      </c>
      <c r="E106" s="83" t="s">
        <v>3</v>
      </c>
      <c r="F106" s="83" t="s">
        <v>4</v>
      </c>
      <c r="G106" s="297"/>
      <c r="H106" s="31"/>
    </row>
    <row r="107" spans="1:8" ht="16.5" customHeight="1">
      <c r="A107" s="94" t="s">
        <v>12</v>
      </c>
      <c r="B107" s="82">
        <v>197</v>
      </c>
      <c r="C107" s="80">
        <v>200</v>
      </c>
      <c r="D107" s="83">
        <v>2.63</v>
      </c>
      <c r="E107" s="83">
        <v>6.11</v>
      </c>
      <c r="F107" s="83">
        <v>18.69</v>
      </c>
      <c r="G107" s="83">
        <v>136.58</v>
      </c>
      <c r="H107" s="19"/>
    </row>
    <row r="108" spans="1:8" ht="16.5" customHeight="1">
      <c r="A108" s="94" t="s">
        <v>99</v>
      </c>
      <c r="B108" s="82">
        <v>626</v>
      </c>
      <c r="C108" s="80">
        <v>240</v>
      </c>
      <c r="D108" s="83">
        <v>18.27</v>
      </c>
      <c r="E108" s="83">
        <v>20.54</v>
      </c>
      <c r="F108" s="83">
        <v>28.74</v>
      </c>
      <c r="G108" s="83">
        <v>372.49</v>
      </c>
      <c r="H108" s="19"/>
    </row>
    <row r="109" spans="1:8" ht="16.5" customHeight="1">
      <c r="A109" s="98" t="s">
        <v>7</v>
      </c>
      <c r="B109" s="82">
        <v>299.13</v>
      </c>
      <c r="C109" s="80">
        <v>50</v>
      </c>
      <c r="D109" s="83">
        <v>4.38</v>
      </c>
      <c r="E109" s="83">
        <v>0.45</v>
      </c>
      <c r="F109" s="83">
        <v>57.15</v>
      </c>
      <c r="G109" s="83">
        <v>133.16</v>
      </c>
      <c r="H109" s="19"/>
    </row>
    <row r="110" spans="1:8" ht="16.5" customHeight="1">
      <c r="A110" s="98" t="s">
        <v>8</v>
      </c>
      <c r="B110" s="82">
        <v>1</v>
      </c>
      <c r="C110" s="80">
        <v>25</v>
      </c>
      <c r="D110" s="83">
        <v>1.55</v>
      </c>
      <c r="E110" s="83">
        <v>4.72</v>
      </c>
      <c r="F110" s="83">
        <v>9.14</v>
      </c>
      <c r="G110" s="83">
        <v>85</v>
      </c>
      <c r="H110" s="19"/>
    </row>
    <row r="111" spans="1:8" ht="23.25" customHeight="1">
      <c r="A111" s="97" t="s">
        <v>80</v>
      </c>
      <c r="B111" s="95">
        <v>399</v>
      </c>
      <c r="C111" s="96">
        <v>200</v>
      </c>
      <c r="D111" s="95">
        <v>0.9</v>
      </c>
      <c r="E111" s="95">
        <v>0</v>
      </c>
      <c r="F111" s="95">
        <v>18.18</v>
      </c>
      <c r="G111" s="95">
        <v>76</v>
      </c>
      <c r="H111" s="19"/>
    </row>
    <row r="112" spans="1:8" s="29" customFormat="1" ht="17.25" customHeight="1">
      <c r="A112" s="68" t="s">
        <v>11</v>
      </c>
      <c r="B112" s="69"/>
      <c r="C112" s="69"/>
      <c r="D112" s="70">
        <f>SUM(D107:D111)</f>
        <v>27.729999999999997</v>
      </c>
      <c r="E112" s="70">
        <f>SUM(E107:E111)</f>
        <v>31.819999999999997</v>
      </c>
      <c r="F112" s="70">
        <f>SUM(F107:F111)</f>
        <v>131.9</v>
      </c>
      <c r="G112" s="70">
        <f>SUM(G107:G111)</f>
        <v>803.23</v>
      </c>
      <c r="H112" s="32"/>
    </row>
    <row r="113" spans="1:8" ht="14.25" customHeight="1">
      <c r="A113" s="101" t="s">
        <v>32</v>
      </c>
      <c r="B113" s="101"/>
      <c r="C113" s="103"/>
      <c r="D113" s="103">
        <f>D112+D102</f>
        <v>59.199999999999996</v>
      </c>
      <c r="E113" s="103">
        <f>E112+E102</f>
        <v>59.13999999999999</v>
      </c>
      <c r="F113" s="103">
        <f>F112+F102</f>
        <v>266.33000000000004</v>
      </c>
      <c r="G113" s="103">
        <f>G112+G102</f>
        <v>1622.9299999999998</v>
      </c>
      <c r="H113" s="19"/>
    </row>
    <row r="114" spans="1:8" ht="20.25" customHeight="1">
      <c r="A114" s="155"/>
      <c r="B114" s="156"/>
      <c r="C114" s="156"/>
      <c r="D114" s="157"/>
      <c r="E114" s="157"/>
      <c r="F114" s="157"/>
      <c r="G114" s="158"/>
      <c r="H114" s="19"/>
    </row>
    <row r="115" spans="1:7" ht="15">
      <c r="A115" s="84" t="s">
        <v>144</v>
      </c>
      <c r="B115" s="85"/>
      <c r="C115" s="141"/>
      <c r="D115" s="141"/>
      <c r="E115" s="141"/>
      <c r="F115" s="141"/>
      <c r="G115" s="142"/>
    </row>
    <row r="116" spans="1:7" ht="15">
      <c r="A116" s="88" t="s">
        <v>42</v>
      </c>
      <c r="B116" s="89" t="s">
        <v>158</v>
      </c>
      <c r="C116" s="143"/>
      <c r="D116" s="143"/>
      <c r="E116" s="143"/>
      <c r="F116" s="143"/>
      <c r="G116" s="144"/>
    </row>
    <row r="117" spans="1:7" ht="15">
      <c r="A117" s="108" t="s">
        <v>127</v>
      </c>
      <c r="B117" s="89" t="s">
        <v>162</v>
      </c>
      <c r="C117" s="143"/>
      <c r="D117" s="143"/>
      <c r="E117" s="143"/>
      <c r="F117" s="143"/>
      <c r="G117" s="144"/>
    </row>
    <row r="118" spans="1:7" ht="12.75">
      <c r="A118" s="299" t="s">
        <v>0</v>
      </c>
      <c r="B118" s="300" t="s">
        <v>43</v>
      </c>
      <c r="C118" s="299" t="s">
        <v>19</v>
      </c>
      <c r="D118" s="298" t="s">
        <v>1</v>
      </c>
      <c r="E118" s="298"/>
      <c r="F118" s="298"/>
      <c r="G118" s="298" t="s">
        <v>20</v>
      </c>
    </row>
    <row r="119" spans="1:7" ht="12.75">
      <c r="A119" s="299"/>
      <c r="B119" s="300"/>
      <c r="C119" s="299"/>
      <c r="D119" s="298"/>
      <c r="E119" s="298"/>
      <c r="F119" s="298"/>
      <c r="G119" s="298"/>
    </row>
    <row r="120" spans="1:7" ht="15">
      <c r="A120" s="299"/>
      <c r="B120" s="300"/>
      <c r="C120" s="299"/>
      <c r="D120" s="83" t="s">
        <v>2</v>
      </c>
      <c r="E120" s="83" t="s">
        <v>3</v>
      </c>
      <c r="F120" s="83" t="s">
        <v>4</v>
      </c>
      <c r="G120" s="298"/>
    </row>
    <row r="121" spans="1:7" ht="15.75">
      <c r="A121" s="75" t="s">
        <v>5</v>
      </c>
      <c r="B121" s="76"/>
      <c r="C121" s="76"/>
      <c r="D121" s="81"/>
      <c r="E121" s="81"/>
      <c r="F121" s="81"/>
      <c r="G121" s="81"/>
    </row>
    <row r="122" spans="1:8" ht="15.75">
      <c r="A122" s="94" t="s">
        <v>27</v>
      </c>
      <c r="B122" s="82">
        <v>304</v>
      </c>
      <c r="C122" s="80">
        <v>230</v>
      </c>
      <c r="D122" s="83">
        <v>22.45</v>
      </c>
      <c r="E122" s="83">
        <v>18.8</v>
      </c>
      <c r="F122" s="83">
        <v>39.46</v>
      </c>
      <c r="G122" s="83">
        <v>416.86</v>
      </c>
      <c r="H122" s="4" t="s">
        <v>161</v>
      </c>
    </row>
    <row r="123" spans="1:8" ht="15.75">
      <c r="A123" s="79" t="s">
        <v>30</v>
      </c>
      <c r="B123" s="95">
        <v>57</v>
      </c>
      <c r="C123" s="96">
        <v>200</v>
      </c>
      <c r="D123" s="145">
        <v>2.79</v>
      </c>
      <c r="E123" s="145">
        <v>3.19</v>
      </c>
      <c r="F123" s="145">
        <v>19.71</v>
      </c>
      <c r="G123" s="95">
        <v>118.69</v>
      </c>
      <c r="H123" s="438">
        <v>44958</v>
      </c>
    </row>
    <row r="124" spans="1:7" ht="15.75">
      <c r="A124" s="98" t="s">
        <v>7</v>
      </c>
      <c r="B124" s="95">
        <v>299.13</v>
      </c>
      <c r="C124" s="80">
        <v>40</v>
      </c>
      <c r="D124" s="145">
        <v>3.5</v>
      </c>
      <c r="E124" s="145">
        <v>0.36</v>
      </c>
      <c r="F124" s="145">
        <v>45.72</v>
      </c>
      <c r="G124" s="95">
        <v>106.53</v>
      </c>
    </row>
    <row r="125" spans="1:7" ht="15.75">
      <c r="A125" s="98" t="s">
        <v>54</v>
      </c>
      <c r="B125" s="82">
        <v>351.17</v>
      </c>
      <c r="C125" s="80">
        <v>200</v>
      </c>
      <c r="D125" s="146">
        <v>0.8</v>
      </c>
      <c r="E125" s="146">
        <v>0.8</v>
      </c>
      <c r="F125" s="146">
        <v>19.6</v>
      </c>
      <c r="G125" s="117">
        <v>93.73</v>
      </c>
    </row>
    <row r="126" spans="1:7" ht="15.75">
      <c r="A126" s="68" t="s">
        <v>9</v>
      </c>
      <c r="B126" s="69"/>
      <c r="C126" s="69"/>
      <c r="D126" s="70">
        <f>SUM(D122:D125)</f>
        <v>29.54</v>
      </c>
      <c r="E126" s="70">
        <f>SUM(E122:E125)</f>
        <v>23.150000000000002</v>
      </c>
      <c r="F126" s="70">
        <f>SUM(F122:F125)</f>
        <v>124.49000000000001</v>
      </c>
      <c r="G126" s="70">
        <f>SUM(G122:G125)</f>
        <v>735.81</v>
      </c>
    </row>
    <row r="127" spans="1:7" ht="15.75">
      <c r="A127" s="68"/>
      <c r="B127" s="69"/>
      <c r="C127" s="69"/>
      <c r="D127" s="69" t="s">
        <v>44</v>
      </c>
      <c r="E127" s="69" t="s">
        <v>44</v>
      </c>
      <c r="F127" s="69" t="s">
        <v>44</v>
      </c>
      <c r="G127" s="69" t="s">
        <v>44</v>
      </c>
    </row>
    <row r="128" spans="1:7" ht="15.75">
      <c r="A128" s="147" t="s">
        <v>10</v>
      </c>
      <c r="B128" s="148"/>
      <c r="C128" s="148"/>
      <c r="D128" s="149"/>
      <c r="E128" s="149"/>
      <c r="F128" s="149"/>
      <c r="G128" s="150"/>
    </row>
    <row r="129" spans="1:7" ht="12.75">
      <c r="A129" s="299" t="s">
        <v>0</v>
      </c>
      <c r="B129" s="299" t="s">
        <v>43</v>
      </c>
      <c r="C129" s="299" t="s">
        <v>19</v>
      </c>
      <c r="D129" s="298" t="s">
        <v>1</v>
      </c>
      <c r="E129" s="298"/>
      <c r="F129" s="298"/>
      <c r="G129" s="298" t="s">
        <v>20</v>
      </c>
    </row>
    <row r="130" spans="1:7" ht="12.75">
      <c r="A130" s="299"/>
      <c r="B130" s="299"/>
      <c r="C130" s="299"/>
      <c r="D130" s="298"/>
      <c r="E130" s="298"/>
      <c r="F130" s="298"/>
      <c r="G130" s="298"/>
    </row>
    <row r="131" spans="1:7" ht="15">
      <c r="A131" s="299"/>
      <c r="B131" s="299"/>
      <c r="C131" s="299"/>
      <c r="D131" s="83" t="s">
        <v>2</v>
      </c>
      <c r="E131" s="83" t="s">
        <v>3</v>
      </c>
      <c r="F131" s="83" t="s">
        <v>4</v>
      </c>
      <c r="G131" s="298"/>
    </row>
    <row r="132" spans="1:7" ht="31.5">
      <c r="A132" s="94" t="s">
        <v>94</v>
      </c>
      <c r="B132" s="82">
        <v>209</v>
      </c>
      <c r="C132" s="80" t="s">
        <v>122</v>
      </c>
      <c r="D132" s="83">
        <v>9.57</v>
      </c>
      <c r="E132" s="83">
        <v>11.02</v>
      </c>
      <c r="F132" s="83">
        <v>11.88</v>
      </c>
      <c r="G132" s="83">
        <v>182.43</v>
      </c>
    </row>
    <row r="133" spans="1:7" ht="15.75">
      <c r="A133" s="94" t="s">
        <v>140</v>
      </c>
      <c r="B133" s="82">
        <v>591</v>
      </c>
      <c r="C133" s="80" t="s">
        <v>77</v>
      </c>
      <c r="D133" s="83">
        <v>19.72</v>
      </c>
      <c r="E133" s="83">
        <v>17.89</v>
      </c>
      <c r="F133" s="83">
        <v>4.76</v>
      </c>
      <c r="G133" s="83">
        <v>168.2</v>
      </c>
    </row>
    <row r="134" spans="1:7" ht="15.75">
      <c r="A134" s="94" t="s">
        <v>93</v>
      </c>
      <c r="B134" s="82">
        <v>692</v>
      </c>
      <c r="C134" s="80">
        <v>150</v>
      </c>
      <c r="D134" s="83">
        <v>2.86</v>
      </c>
      <c r="E134" s="83">
        <v>4.32</v>
      </c>
      <c r="F134" s="83">
        <v>23.01</v>
      </c>
      <c r="G134" s="83">
        <v>142.35</v>
      </c>
    </row>
    <row r="135" spans="1:7" ht="15.75">
      <c r="A135" s="79" t="s">
        <v>115</v>
      </c>
      <c r="B135" s="95">
        <v>245</v>
      </c>
      <c r="C135" s="96">
        <v>60</v>
      </c>
      <c r="D135" s="95">
        <v>0.66</v>
      </c>
      <c r="E135" s="95">
        <v>0.12</v>
      </c>
      <c r="F135" s="95">
        <v>2.28</v>
      </c>
      <c r="G135" s="95">
        <v>13.2</v>
      </c>
    </row>
    <row r="136" spans="1:7" ht="15.75">
      <c r="A136" s="98" t="s">
        <v>7</v>
      </c>
      <c r="B136" s="82">
        <v>299.13</v>
      </c>
      <c r="C136" s="80">
        <v>50</v>
      </c>
      <c r="D136" s="83">
        <v>4.38</v>
      </c>
      <c r="E136" s="83">
        <v>0.45</v>
      </c>
      <c r="F136" s="83">
        <v>57.15</v>
      </c>
      <c r="G136" s="83">
        <v>133.16</v>
      </c>
    </row>
    <row r="137" spans="1:7" ht="15.75">
      <c r="A137" s="98" t="s">
        <v>8</v>
      </c>
      <c r="B137" s="82">
        <v>1</v>
      </c>
      <c r="C137" s="80">
        <v>50</v>
      </c>
      <c r="D137" s="83">
        <v>3.1</v>
      </c>
      <c r="E137" s="83">
        <v>9.44</v>
      </c>
      <c r="F137" s="83">
        <v>18.28</v>
      </c>
      <c r="G137" s="83">
        <v>170</v>
      </c>
    </row>
    <row r="138" spans="1:7" ht="15.75">
      <c r="A138" s="98" t="s">
        <v>141</v>
      </c>
      <c r="B138" s="82">
        <v>398</v>
      </c>
      <c r="C138" s="80">
        <v>200</v>
      </c>
      <c r="D138" s="83">
        <v>0.68</v>
      </c>
      <c r="E138" s="83">
        <v>0.28</v>
      </c>
      <c r="F138" s="83">
        <v>20.74</v>
      </c>
      <c r="G138" s="83">
        <v>87.78</v>
      </c>
    </row>
    <row r="139" spans="1:7" ht="15.75">
      <c r="A139" s="68" t="s">
        <v>11</v>
      </c>
      <c r="B139" s="69"/>
      <c r="C139" s="69"/>
      <c r="D139" s="70">
        <f>SUM(D132:D138)</f>
        <v>40.97</v>
      </c>
      <c r="E139" s="70">
        <f>SUM(E132:E138)</f>
        <v>43.52</v>
      </c>
      <c r="F139" s="70">
        <f>SUM(F132:F138)</f>
        <v>138.10000000000002</v>
      </c>
      <c r="G139" s="70">
        <f>SUM(G132:G138)</f>
        <v>897.12</v>
      </c>
    </row>
    <row r="140" spans="1:7" ht="15">
      <c r="A140" s="101" t="s">
        <v>33</v>
      </c>
      <c r="B140" s="101"/>
      <c r="C140" s="103"/>
      <c r="D140" s="103">
        <f>D139+D126</f>
        <v>70.50999999999999</v>
      </c>
      <c r="E140" s="103">
        <f>E139+E126</f>
        <v>66.67</v>
      </c>
      <c r="F140" s="103">
        <f>F139+F126</f>
        <v>262.59000000000003</v>
      </c>
      <c r="G140" s="103">
        <f>G126+G139</f>
        <v>1632.9299999999998</v>
      </c>
    </row>
    <row r="141" spans="1:7" ht="15">
      <c r="A141" s="61" t="s">
        <v>129</v>
      </c>
      <c r="B141" s="62"/>
      <c r="C141" s="62"/>
      <c r="D141" s="62">
        <f>D26+D56+D85+D113+D140+258</f>
        <v>557.02</v>
      </c>
      <c r="E141" s="62">
        <f>E26+E56+E85+E113+E140+263</f>
        <v>555.64</v>
      </c>
      <c r="F141" s="62">
        <f>F26+F56+F85+F113+F140+1272</f>
        <v>2575.7000000000003</v>
      </c>
      <c r="G141" s="62">
        <f>G26+G56+G85+G113+G140+7418</f>
        <v>15401.85</v>
      </c>
    </row>
    <row r="142" spans="1:7" ht="15">
      <c r="A142" s="61" t="s">
        <v>107</v>
      </c>
      <c r="B142" s="62"/>
      <c r="C142" s="62"/>
      <c r="D142" s="62">
        <f>D141/10</f>
        <v>55.702</v>
      </c>
      <c r="E142" s="62">
        <f>E141/10</f>
        <v>55.564</v>
      </c>
      <c r="F142" s="62">
        <f>F141/10</f>
        <v>257.57000000000005</v>
      </c>
      <c r="G142" s="62">
        <f>G141/10</f>
        <v>1540.185</v>
      </c>
    </row>
    <row r="143" spans="1:7" s="412" customFormat="1" ht="15">
      <c r="A143" s="419" t="s">
        <v>144</v>
      </c>
      <c r="B143" s="420"/>
      <c r="C143" s="421"/>
      <c r="D143" s="421"/>
      <c r="E143" s="421"/>
      <c r="F143" s="421"/>
      <c r="G143" s="422"/>
    </row>
    <row r="144" spans="1:7" s="412" customFormat="1" ht="15">
      <c r="A144" s="370" t="s">
        <v>42</v>
      </c>
      <c r="B144" s="371"/>
      <c r="C144" s="423"/>
      <c r="D144" s="423"/>
      <c r="E144" s="423"/>
      <c r="F144" s="423"/>
      <c r="G144" s="424"/>
    </row>
    <row r="145" spans="1:7" s="412" customFormat="1" ht="15">
      <c r="A145" s="425" t="s">
        <v>127</v>
      </c>
      <c r="B145" s="371"/>
      <c r="C145" s="423"/>
      <c r="D145" s="423"/>
      <c r="E145" s="423"/>
      <c r="F145" s="423"/>
      <c r="G145" s="424"/>
    </row>
    <row r="146" spans="1:7" s="412" customFormat="1" ht="12.75">
      <c r="A146" s="386" t="s">
        <v>0</v>
      </c>
      <c r="B146" s="426" t="s">
        <v>43</v>
      </c>
      <c r="C146" s="386" t="s">
        <v>19</v>
      </c>
      <c r="D146" s="387" t="s">
        <v>1</v>
      </c>
      <c r="E146" s="387"/>
      <c r="F146" s="387"/>
      <c r="G146" s="387" t="s">
        <v>20</v>
      </c>
    </row>
    <row r="147" spans="1:7" s="412" customFormat="1" ht="12.75">
      <c r="A147" s="386"/>
      <c r="B147" s="426"/>
      <c r="C147" s="386"/>
      <c r="D147" s="387"/>
      <c r="E147" s="387"/>
      <c r="F147" s="387"/>
      <c r="G147" s="387"/>
    </row>
    <row r="148" spans="1:7" s="412" customFormat="1" ht="15">
      <c r="A148" s="386"/>
      <c r="B148" s="426"/>
      <c r="C148" s="386"/>
      <c r="D148" s="392" t="s">
        <v>2</v>
      </c>
      <c r="E148" s="392" t="s">
        <v>3</v>
      </c>
      <c r="F148" s="392" t="s">
        <v>4</v>
      </c>
      <c r="G148" s="387"/>
    </row>
    <row r="149" spans="1:7" s="412" customFormat="1" ht="15.75">
      <c r="A149" s="380" t="s">
        <v>5</v>
      </c>
      <c r="B149" s="381"/>
      <c r="C149" s="381"/>
      <c r="D149" s="382"/>
      <c r="E149" s="382"/>
      <c r="F149" s="382"/>
      <c r="G149" s="382"/>
    </row>
    <row r="150" spans="1:7" s="412" customFormat="1" ht="15.75">
      <c r="A150" s="396" t="s">
        <v>92</v>
      </c>
      <c r="B150" s="397">
        <v>467</v>
      </c>
      <c r="C150" s="375" t="s">
        <v>21</v>
      </c>
      <c r="D150" s="427">
        <v>22.24</v>
      </c>
      <c r="E150" s="427">
        <v>15.36</v>
      </c>
      <c r="F150" s="427">
        <v>32.16</v>
      </c>
      <c r="G150" s="392">
        <v>179.2</v>
      </c>
    </row>
    <row r="151" spans="1:7" s="412" customFormat="1" ht="15.75">
      <c r="A151" s="428" t="s">
        <v>30</v>
      </c>
      <c r="B151" s="399">
        <v>57</v>
      </c>
      <c r="C151" s="429">
        <v>200</v>
      </c>
      <c r="D151" s="430">
        <v>2.79</v>
      </c>
      <c r="E151" s="430">
        <v>3.19</v>
      </c>
      <c r="F151" s="430">
        <v>19.71</v>
      </c>
      <c r="G151" s="399">
        <v>118.69</v>
      </c>
    </row>
    <row r="152" spans="1:7" s="412" customFormat="1" ht="15.75">
      <c r="A152" s="398" t="s">
        <v>7</v>
      </c>
      <c r="B152" s="399">
        <v>299.13</v>
      </c>
      <c r="C152" s="375">
        <v>40</v>
      </c>
      <c r="D152" s="430">
        <v>3.5</v>
      </c>
      <c r="E152" s="430">
        <v>0.36</v>
      </c>
      <c r="F152" s="430">
        <v>45.72</v>
      </c>
      <c r="G152" s="399">
        <v>106.53</v>
      </c>
    </row>
    <row r="153" spans="1:7" s="412" customFormat="1" ht="15.75">
      <c r="A153" s="398" t="s">
        <v>54</v>
      </c>
      <c r="B153" s="397">
        <v>351.17</v>
      </c>
      <c r="C153" s="375">
        <v>200</v>
      </c>
      <c r="D153" s="431">
        <v>0.8</v>
      </c>
      <c r="E153" s="431">
        <v>0.8</v>
      </c>
      <c r="F153" s="431">
        <v>19.6</v>
      </c>
      <c r="G153" s="400">
        <v>93.73</v>
      </c>
    </row>
    <row r="154" spans="1:7" s="412" customFormat="1" ht="15.75">
      <c r="A154" s="403" t="s">
        <v>9</v>
      </c>
      <c r="B154" s="404"/>
      <c r="C154" s="404"/>
      <c r="D154" s="405">
        <f>SUM(D150:D153)</f>
        <v>29.33</v>
      </c>
      <c r="E154" s="405">
        <f>SUM(E150:E153)</f>
        <v>19.71</v>
      </c>
      <c r="F154" s="405">
        <f>SUM(F150:F153)</f>
        <v>117.19</v>
      </c>
      <c r="G154" s="405">
        <f>SUM(G150:G153)</f>
        <v>498.15</v>
      </c>
    </row>
    <row r="155" spans="1:7" s="412" customFormat="1" ht="15.75">
      <c r="A155" s="403"/>
      <c r="B155" s="404"/>
      <c r="C155" s="404"/>
      <c r="D155" s="404" t="s">
        <v>44</v>
      </c>
      <c r="E155" s="404" t="s">
        <v>44</v>
      </c>
      <c r="F155" s="404" t="s">
        <v>44</v>
      </c>
      <c r="G155" s="404" t="s">
        <v>44</v>
      </c>
    </row>
    <row r="156" spans="1:7" s="412" customFormat="1" ht="15.75">
      <c r="A156" s="432" t="s">
        <v>10</v>
      </c>
      <c r="B156" s="433"/>
      <c r="C156" s="433"/>
      <c r="D156" s="434"/>
      <c r="E156" s="434"/>
      <c r="F156" s="434"/>
      <c r="G156" s="435"/>
    </row>
    <row r="157" spans="1:7" s="412" customFormat="1" ht="12.75">
      <c r="A157" s="386" t="s">
        <v>0</v>
      </c>
      <c r="B157" s="386" t="s">
        <v>43</v>
      </c>
      <c r="C157" s="386" t="s">
        <v>19</v>
      </c>
      <c r="D157" s="387" t="s">
        <v>1</v>
      </c>
      <c r="E157" s="387"/>
      <c r="F157" s="387"/>
      <c r="G157" s="387" t="s">
        <v>20</v>
      </c>
    </row>
    <row r="158" spans="1:7" s="412" customFormat="1" ht="12.75">
      <c r="A158" s="386"/>
      <c r="B158" s="386"/>
      <c r="C158" s="386"/>
      <c r="D158" s="387"/>
      <c r="E158" s="387"/>
      <c r="F158" s="387"/>
      <c r="G158" s="387"/>
    </row>
    <row r="159" spans="1:7" s="412" customFormat="1" ht="15">
      <c r="A159" s="386"/>
      <c r="B159" s="386"/>
      <c r="C159" s="386"/>
      <c r="D159" s="392" t="s">
        <v>2</v>
      </c>
      <c r="E159" s="392" t="s">
        <v>3</v>
      </c>
      <c r="F159" s="392" t="s">
        <v>4</v>
      </c>
      <c r="G159" s="387"/>
    </row>
    <row r="160" spans="1:7" s="412" customFormat="1" ht="31.5">
      <c r="A160" s="396" t="s">
        <v>94</v>
      </c>
      <c r="B160" s="397">
        <v>209</v>
      </c>
      <c r="C160" s="375" t="s">
        <v>122</v>
      </c>
      <c r="D160" s="392">
        <v>9.57</v>
      </c>
      <c r="E160" s="392">
        <v>11.02</v>
      </c>
      <c r="F160" s="392">
        <v>11.88</v>
      </c>
      <c r="G160" s="392">
        <v>182.43</v>
      </c>
    </row>
    <row r="161" spans="1:7" s="412" customFormat="1" ht="15.75">
      <c r="A161" s="396" t="s">
        <v>140</v>
      </c>
      <c r="B161" s="397">
        <v>591</v>
      </c>
      <c r="C161" s="375" t="s">
        <v>77</v>
      </c>
      <c r="D161" s="392">
        <v>19.72</v>
      </c>
      <c r="E161" s="392">
        <v>17.89</v>
      </c>
      <c r="F161" s="392">
        <v>4.76</v>
      </c>
      <c r="G161" s="392">
        <v>168.2</v>
      </c>
    </row>
    <row r="162" spans="1:7" s="412" customFormat="1" ht="15.75">
      <c r="A162" s="396" t="s">
        <v>93</v>
      </c>
      <c r="B162" s="397">
        <v>692</v>
      </c>
      <c r="C162" s="375">
        <v>150</v>
      </c>
      <c r="D162" s="392">
        <v>2.86</v>
      </c>
      <c r="E162" s="392">
        <v>4.32</v>
      </c>
      <c r="F162" s="392">
        <v>23.01</v>
      </c>
      <c r="G162" s="392">
        <v>142.35</v>
      </c>
    </row>
    <row r="163" spans="1:7" s="412" customFormat="1" ht="15.75">
      <c r="A163" s="428" t="s">
        <v>115</v>
      </c>
      <c r="B163" s="399">
        <v>245</v>
      </c>
      <c r="C163" s="429">
        <v>60</v>
      </c>
      <c r="D163" s="399">
        <v>0.66</v>
      </c>
      <c r="E163" s="399">
        <v>0.12</v>
      </c>
      <c r="F163" s="399">
        <v>2.28</v>
      </c>
      <c r="G163" s="399">
        <v>13.2</v>
      </c>
    </row>
    <row r="164" spans="1:7" s="412" customFormat="1" ht="15.75">
      <c r="A164" s="398" t="s">
        <v>7</v>
      </c>
      <c r="B164" s="397">
        <v>299.13</v>
      </c>
      <c r="C164" s="375">
        <v>50</v>
      </c>
      <c r="D164" s="392">
        <v>4.38</v>
      </c>
      <c r="E164" s="392">
        <v>0.45</v>
      </c>
      <c r="F164" s="392">
        <v>57.15</v>
      </c>
      <c r="G164" s="392">
        <v>133.16</v>
      </c>
    </row>
    <row r="165" spans="1:7" s="412" customFormat="1" ht="15.75">
      <c r="A165" s="398" t="s">
        <v>8</v>
      </c>
      <c r="B165" s="397">
        <v>1</v>
      </c>
      <c r="C165" s="375">
        <v>50</v>
      </c>
      <c r="D165" s="392">
        <v>3.1</v>
      </c>
      <c r="E165" s="392">
        <v>9.44</v>
      </c>
      <c r="F165" s="392">
        <v>18.28</v>
      </c>
      <c r="G165" s="392">
        <v>170</v>
      </c>
    </row>
    <row r="166" spans="1:7" s="412" customFormat="1" ht="15.75">
      <c r="A166" s="398" t="s">
        <v>141</v>
      </c>
      <c r="B166" s="397">
        <v>398</v>
      </c>
      <c r="C166" s="375">
        <v>200</v>
      </c>
      <c r="D166" s="392">
        <v>0.68</v>
      </c>
      <c r="E166" s="392">
        <v>0.28</v>
      </c>
      <c r="F166" s="392">
        <v>20.74</v>
      </c>
      <c r="G166" s="392">
        <v>87.78</v>
      </c>
    </row>
    <row r="167" spans="1:7" s="412" customFormat="1" ht="15.75">
      <c r="A167" s="403" t="s">
        <v>11</v>
      </c>
      <c r="B167" s="404"/>
      <c r="C167" s="404"/>
      <c r="D167" s="405">
        <f>SUM(D160:D166)</f>
        <v>40.97</v>
      </c>
      <c r="E167" s="405">
        <f>SUM(E160:E166)</f>
        <v>43.52</v>
      </c>
      <c r="F167" s="405">
        <f>SUM(F160:F166)</f>
        <v>138.10000000000002</v>
      </c>
      <c r="G167" s="405">
        <f>SUM(G160:G166)</f>
        <v>897.12</v>
      </c>
    </row>
    <row r="168" spans="1:7" s="412" customFormat="1" ht="15">
      <c r="A168" s="415" t="s">
        <v>33</v>
      </c>
      <c r="B168" s="415"/>
      <c r="C168" s="416"/>
      <c r="D168" s="416">
        <f>D167+D154</f>
        <v>70.3</v>
      </c>
      <c r="E168" s="416">
        <f>E167+E154</f>
        <v>63.230000000000004</v>
      </c>
      <c r="F168" s="416">
        <f>F167+F154</f>
        <v>255.29000000000002</v>
      </c>
      <c r="G168" s="416">
        <f>G167+G154</f>
        <v>1395.27</v>
      </c>
    </row>
    <row r="169" spans="1:7" s="412" customFormat="1" ht="15">
      <c r="A169" s="436" t="s">
        <v>129</v>
      </c>
      <c r="B169" s="437"/>
      <c r="C169" s="437"/>
      <c r="D169" s="437">
        <v>573.8</v>
      </c>
      <c r="E169" s="437">
        <v>559.2</v>
      </c>
      <c r="F169" s="437">
        <v>2579.3</v>
      </c>
      <c r="G169" s="437">
        <v>15327.8</v>
      </c>
    </row>
    <row r="170" spans="1:7" s="412" customFormat="1" ht="15">
      <c r="A170" s="436" t="s">
        <v>107</v>
      </c>
      <c r="B170" s="437"/>
      <c r="C170" s="437"/>
      <c r="D170" s="437">
        <f>D169/10</f>
        <v>57.379999999999995</v>
      </c>
      <c r="E170" s="437">
        <f>E169/10</f>
        <v>55.92</v>
      </c>
      <c r="F170" s="437">
        <f>F169/10</f>
        <v>257.93</v>
      </c>
      <c r="G170" s="437">
        <f>G169/10</f>
        <v>1532.78</v>
      </c>
    </row>
  </sheetData>
  <mergeCells count="63">
    <mergeCell ref="G118:G120"/>
    <mergeCell ref="A129:A131"/>
    <mergeCell ref="B129:B131"/>
    <mergeCell ref="C129:C131"/>
    <mergeCell ref="D129:F130"/>
    <mergeCell ref="G129:G131"/>
    <mergeCell ref="A118:A120"/>
    <mergeCell ref="B118:B120"/>
    <mergeCell ref="C118:C120"/>
    <mergeCell ref="D118:F119"/>
    <mergeCell ref="C33:C35"/>
    <mergeCell ref="A45:A47"/>
    <mergeCell ref="B45:B47"/>
    <mergeCell ref="A43:G43"/>
    <mergeCell ref="G45:G47"/>
    <mergeCell ref="D45:F46"/>
    <mergeCell ref="A16:A18"/>
    <mergeCell ref="B16:B18"/>
    <mergeCell ref="A33:A35"/>
    <mergeCell ref="B33:B35"/>
    <mergeCell ref="A3:B3"/>
    <mergeCell ref="G4:G6"/>
    <mergeCell ref="A4:A6"/>
    <mergeCell ref="B4:B6"/>
    <mergeCell ref="C4:C6"/>
    <mergeCell ref="G104:G106"/>
    <mergeCell ref="D90:F91"/>
    <mergeCell ref="G90:G92"/>
    <mergeCell ref="D104:F105"/>
    <mergeCell ref="C90:C92"/>
    <mergeCell ref="D4:F5"/>
    <mergeCell ref="G33:G35"/>
    <mergeCell ref="D33:F34"/>
    <mergeCell ref="G16:G18"/>
    <mergeCell ref="D16:F17"/>
    <mergeCell ref="C16:C18"/>
    <mergeCell ref="A14:G14"/>
    <mergeCell ref="C45:C47"/>
    <mergeCell ref="A90:A92"/>
    <mergeCell ref="G146:G148"/>
    <mergeCell ref="A74:A76"/>
    <mergeCell ref="B74:B76"/>
    <mergeCell ref="C74:C76"/>
    <mergeCell ref="D74:F75"/>
    <mergeCell ref="G74:G76"/>
    <mergeCell ref="B90:B92"/>
    <mergeCell ref="B104:B106"/>
    <mergeCell ref="C104:C106"/>
    <mergeCell ref="A104:A106"/>
    <mergeCell ref="G62:G64"/>
    <mergeCell ref="G157:G159"/>
    <mergeCell ref="A157:A159"/>
    <mergeCell ref="B157:B159"/>
    <mergeCell ref="C157:C159"/>
    <mergeCell ref="D157:F158"/>
    <mergeCell ref="A146:A148"/>
    <mergeCell ref="B146:B148"/>
    <mergeCell ref="C146:C148"/>
    <mergeCell ref="D146:F147"/>
    <mergeCell ref="A62:A64"/>
    <mergeCell ref="B62:B64"/>
    <mergeCell ref="C62:C64"/>
    <mergeCell ref="D62:F6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6" r:id="rId1"/>
  <rowBreaks count="4" manualBreakCount="4">
    <brk id="26" max="8" man="1"/>
    <brk id="27" max="8" man="1"/>
    <brk id="85" max="8" man="1"/>
    <brk id="113" max="8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6"/>
  <sheetViews>
    <sheetView tabSelected="1" workbookViewId="0" topLeftCell="A121">
      <selection activeCell="G141" sqref="G141"/>
    </sheetView>
  </sheetViews>
  <sheetFormatPr defaultColWidth="9.140625" defaultRowHeight="12.75"/>
  <cols>
    <col min="1" max="1" width="46.7109375" style="4" customWidth="1"/>
    <col min="2" max="2" width="14.8515625" style="4" customWidth="1"/>
    <col min="3" max="3" width="15.140625" style="4" customWidth="1"/>
    <col min="4" max="4" width="11.57421875" style="4" customWidth="1"/>
    <col min="5" max="5" width="12.8515625" style="4" customWidth="1"/>
    <col min="6" max="6" width="12.140625" style="4" customWidth="1"/>
    <col min="7" max="7" width="17.421875" style="4" customWidth="1"/>
    <col min="8" max="16384" width="9.140625" style="4" customWidth="1"/>
  </cols>
  <sheetData>
    <row r="1" spans="1:7" s="43" customFormat="1" ht="16.5" customHeight="1">
      <c r="A1" s="104" t="s">
        <v>36</v>
      </c>
      <c r="B1" s="105"/>
      <c r="C1" s="105"/>
      <c r="D1" s="105"/>
      <c r="E1" s="105"/>
      <c r="F1" s="105"/>
      <c r="G1" s="184"/>
    </row>
    <row r="2" spans="1:7" s="43" customFormat="1" ht="16.5" customHeight="1">
      <c r="A2" s="165" t="s">
        <v>42</v>
      </c>
      <c r="B2" s="166"/>
      <c r="C2" s="166"/>
      <c r="D2" s="166"/>
      <c r="E2" s="166"/>
      <c r="F2" s="166"/>
      <c r="G2" s="185"/>
    </row>
    <row r="3" spans="1:7" s="43" customFormat="1" ht="16.5" customHeight="1">
      <c r="A3" s="311" t="s">
        <v>128</v>
      </c>
      <c r="B3" s="312"/>
      <c r="C3" s="166"/>
      <c r="D3" s="166"/>
      <c r="E3" s="166"/>
      <c r="F3" s="166"/>
      <c r="G3" s="185"/>
    </row>
    <row r="4" spans="1:8" s="33" customFormat="1" ht="16.5" customHeight="1">
      <c r="A4" s="282" t="s">
        <v>0</v>
      </c>
      <c r="B4" s="282" t="s">
        <v>43</v>
      </c>
      <c r="C4" s="282" t="s">
        <v>19</v>
      </c>
      <c r="D4" s="281" t="s">
        <v>1</v>
      </c>
      <c r="E4" s="281"/>
      <c r="F4" s="281"/>
      <c r="G4" s="281" t="s">
        <v>20</v>
      </c>
      <c r="H4" s="42"/>
    </row>
    <row r="5" spans="1:8" ht="16.5" customHeight="1">
      <c r="A5" s="282"/>
      <c r="B5" s="282"/>
      <c r="C5" s="282"/>
      <c r="D5" s="281"/>
      <c r="E5" s="281"/>
      <c r="F5" s="281"/>
      <c r="G5" s="281"/>
      <c r="H5" s="19"/>
    </row>
    <row r="6" spans="1:8" ht="16.5" customHeight="1">
      <c r="A6" s="282"/>
      <c r="B6" s="282"/>
      <c r="C6" s="282"/>
      <c r="D6" s="66" t="s">
        <v>2</v>
      </c>
      <c r="E6" s="66" t="s">
        <v>3</v>
      </c>
      <c r="F6" s="66" t="s">
        <v>4</v>
      </c>
      <c r="G6" s="281"/>
      <c r="H6" s="19"/>
    </row>
    <row r="7" spans="1:8" s="11" customFormat="1" ht="16.5" customHeight="1">
      <c r="A7" s="75" t="s">
        <v>5</v>
      </c>
      <c r="B7" s="76"/>
      <c r="C7" s="65"/>
      <c r="D7" s="77"/>
      <c r="E7" s="77"/>
      <c r="F7" s="77"/>
      <c r="G7" s="78"/>
      <c r="H7" s="18"/>
    </row>
    <row r="8" spans="1:8" s="2" customFormat="1" ht="16.5" customHeight="1">
      <c r="A8" s="60" t="s">
        <v>27</v>
      </c>
      <c r="B8" s="64">
        <v>304</v>
      </c>
      <c r="C8" s="65">
        <v>260</v>
      </c>
      <c r="D8" s="66">
        <v>25.38</v>
      </c>
      <c r="E8" s="66">
        <v>21.26</v>
      </c>
      <c r="F8" s="66">
        <v>44.61</v>
      </c>
      <c r="G8" s="204">
        <v>471.23</v>
      </c>
      <c r="H8" s="20"/>
    </row>
    <row r="9" spans="1:8" s="2" customFormat="1" ht="16.5" customHeight="1">
      <c r="A9" s="170" t="s">
        <v>115</v>
      </c>
      <c r="B9" s="171">
        <v>245</v>
      </c>
      <c r="C9" s="172">
        <v>100</v>
      </c>
      <c r="D9" s="171">
        <v>1.1</v>
      </c>
      <c r="E9" s="171">
        <v>0.2</v>
      </c>
      <c r="F9" s="171">
        <v>3.8</v>
      </c>
      <c r="G9" s="203">
        <v>22</v>
      </c>
      <c r="H9" s="20"/>
    </row>
    <row r="10" spans="1:8" s="2" customFormat="1" ht="16.5" customHeight="1">
      <c r="A10" s="173" t="s">
        <v>80</v>
      </c>
      <c r="B10" s="95">
        <v>399</v>
      </c>
      <c r="C10" s="96">
        <v>200</v>
      </c>
      <c r="D10" s="95">
        <v>0.9</v>
      </c>
      <c r="E10" s="95">
        <v>0</v>
      </c>
      <c r="F10" s="95">
        <v>18.18</v>
      </c>
      <c r="G10" s="205">
        <v>76</v>
      </c>
      <c r="H10" s="20"/>
    </row>
    <row r="11" spans="1:8" s="5" customFormat="1" ht="16.5" customHeight="1">
      <c r="A11" s="67" t="s">
        <v>7</v>
      </c>
      <c r="B11" s="64">
        <v>299.13</v>
      </c>
      <c r="C11" s="65">
        <v>50</v>
      </c>
      <c r="D11" s="66">
        <v>4.38</v>
      </c>
      <c r="E11" s="66">
        <v>0.45</v>
      </c>
      <c r="F11" s="66">
        <v>57.15</v>
      </c>
      <c r="G11" s="204">
        <v>133.16</v>
      </c>
      <c r="H11" s="22"/>
    </row>
    <row r="12" spans="1:8" s="11" customFormat="1" ht="16.5" customHeight="1">
      <c r="A12" s="67" t="s">
        <v>8</v>
      </c>
      <c r="B12" s="64">
        <v>1</v>
      </c>
      <c r="C12" s="65">
        <v>70</v>
      </c>
      <c r="D12" s="66">
        <v>4.34</v>
      </c>
      <c r="E12" s="66">
        <v>13.22</v>
      </c>
      <c r="F12" s="66">
        <v>25.59</v>
      </c>
      <c r="G12" s="204">
        <v>238</v>
      </c>
      <c r="H12" s="18"/>
    </row>
    <row r="13" spans="1:8" ht="21" customHeight="1">
      <c r="A13" s="67" t="s">
        <v>9</v>
      </c>
      <c r="B13" s="65"/>
      <c r="C13" s="65"/>
      <c r="D13" s="66">
        <f>SUM(D8:D12)</f>
        <v>36.099999999999994</v>
      </c>
      <c r="E13" s="66">
        <f>SUM(E8:E12)</f>
        <v>35.13</v>
      </c>
      <c r="F13" s="66">
        <f>SUM(F8:F12)</f>
        <v>149.33</v>
      </c>
      <c r="G13" s="204">
        <f>SUM(G8:G12)</f>
        <v>940.39</v>
      </c>
      <c r="H13" s="19"/>
    </row>
    <row r="14" spans="1:8" ht="21" customHeight="1">
      <c r="A14" s="318"/>
      <c r="B14" s="319"/>
      <c r="C14" s="319"/>
      <c r="D14" s="319"/>
      <c r="E14" s="319"/>
      <c r="F14" s="319"/>
      <c r="G14" s="320"/>
      <c r="H14" s="19"/>
    </row>
    <row r="15" spans="1:8" s="11" customFormat="1" ht="18.75" customHeight="1">
      <c r="A15" s="75" t="s">
        <v>10</v>
      </c>
      <c r="B15" s="76"/>
      <c r="C15" s="76"/>
      <c r="D15" s="77"/>
      <c r="E15" s="77"/>
      <c r="F15" s="77"/>
      <c r="G15" s="78"/>
      <c r="H15" s="18"/>
    </row>
    <row r="16" spans="1:8" ht="16.5" customHeight="1">
      <c r="A16" s="282" t="s">
        <v>0</v>
      </c>
      <c r="B16" s="282" t="s">
        <v>43</v>
      </c>
      <c r="C16" s="282" t="s">
        <v>19</v>
      </c>
      <c r="D16" s="281" t="s">
        <v>1</v>
      </c>
      <c r="E16" s="281"/>
      <c r="F16" s="281"/>
      <c r="G16" s="281" t="s">
        <v>20</v>
      </c>
      <c r="H16" s="19"/>
    </row>
    <row r="17" spans="1:8" ht="6" customHeight="1">
      <c r="A17" s="282"/>
      <c r="B17" s="282"/>
      <c r="C17" s="282"/>
      <c r="D17" s="281"/>
      <c r="E17" s="281"/>
      <c r="F17" s="281"/>
      <c r="G17" s="281"/>
      <c r="H17" s="19"/>
    </row>
    <row r="18" spans="1:8" ht="17.25" customHeight="1">
      <c r="A18" s="282"/>
      <c r="B18" s="282"/>
      <c r="C18" s="282"/>
      <c r="D18" s="66" t="s">
        <v>2</v>
      </c>
      <c r="E18" s="66" t="s">
        <v>3</v>
      </c>
      <c r="F18" s="66" t="s">
        <v>4</v>
      </c>
      <c r="G18" s="281"/>
      <c r="H18" s="19"/>
    </row>
    <row r="19" spans="1:8" ht="16.5" customHeight="1">
      <c r="A19" s="174" t="s">
        <v>73</v>
      </c>
      <c r="B19" s="95">
        <v>170</v>
      </c>
      <c r="C19" s="96" t="s">
        <v>108</v>
      </c>
      <c r="D19" s="95">
        <v>2.38</v>
      </c>
      <c r="E19" s="95">
        <v>7.52</v>
      </c>
      <c r="F19" s="95">
        <v>15.75</v>
      </c>
      <c r="G19" s="95">
        <v>137.5</v>
      </c>
      <c r="H19" s="19"/>
    </row>
    <row r="20" spans="1:8" ht="16.5" customHeight="1">
      <c r="A20" s="60" t="s">
        <v>95</v>
      </c>
      <c r="B20" s="64">
        <v>250</v>
      </c>
      <c r="C20" s="65">
        <v>280</v>
      </c>
      <c r="D20" s="66">
        <v>22.28</v>
      </c>
      <c r="E20" s="66">
        <v>17.9</v>
      </c>
      <c r="F20" s="66">
        <v>27.51</v>
      </c>
      <c r="G20" s="66">
        <v>360.51</v>
      </c>
      <c r="H20" s="19"/>
    </row>
    <row r="21" spans="1:8" ht="16.5" customHeight="1">
      <c r="A21" s="60" t="s">
        <v>6</v>
      </c>
      <c r="B21" s="64">
        <v>868</v>
      </c>
      <c r="C21" s="65">
        <v>200</v>
      </c>
      <c r="D21" s="66">
        <v>0.61</v>
      </c>
      <c r="E21" s="66">
        <v>0</v>
      </c>
      <c r="F21" s="66">
        <v>33.38</v>
      </c>
      <c r="G21" s="66">
        <v>128.4</v>
      </c>
      <c r="H21" s="19"/>
    </row>
    <row r="22" spans="1:8" s="16" customFormat="1" ht="16.5" customHeight="1">
      <c r="A22" s="67" t="s">
        <v>7</v>
      </c>
      <c r="B22" s="95">
        <v>299.13</v>
      </c>
      <c r="C22" s="65">
        <v>70</v>
      </c>
      <c r="D22" s="95">
        <v>6.13</v>
      </c>
      <c r="E22" s="95">
        <v>0.63</v>
      </c>
      <c r="F22" s="95">
        <v>80.01</v>
      </c>
      <c r="G22" s="95">
        <v>186.43</v>
      </c>
      <c r="H22" s="36"/>
    </row>
    <row r="23" spans="1:8" ht="16.5" customHeight="1">
      <c r="A23" s="67" t="s">
        <v>113</v>
      </c>
      <c r="B23" s="64">
        <v>453.458</v>
      </c>
      <c r="C23" s="65">
        <v>80</v>
      </c>
      <c r="D23" s="66">
        <v>5.91</v>
      </c>
      <c r="E23" s="66">
        <v>10.19</v>
      </c>
      <c r="F23" s="66">
        <v>16.65</v>
      </c>
      <c r="G23" s="66">
        <v>181.33</v>
      </c>
      <c r="H23" s="19"/>
    </row>
    <row r="24" spans="1:8" s="49" customFormat="1" ht="18.75" customHeight="1">
      <c r="A24" s="174" t="s">
        <v>102</v>
      </c>
      <c r="B24" s="95">
        <v>966</v>
      </c>
      <c r="C24" s="96">
        <v>200</v>
      </c>
      <c r="D24" s="95">
        <v>5.8</v>
      </c>
      <c r="E24" s="95">
        <v>5</v>
      </c>
      <c r="F24" s="95">
        <v>8</v>
      </c>
      <c r="G24" s="95">
        <v>106</v>
      </c>
      <c r="H24" s="48"/>
    </row>
    <row r="25" spans="1:7" s="55" customFormat="1" ht="26.25" customHeight="1">
      <c r="A25" s="190" t="s">
        <v>11</v>
      </c>
      <c r="B25" s="191"/>
      <c r="C25" s="191"/>
      <c r="D25" s="192">
        <f>SUM(D19:D24)</f>
        <v>43.11</v>
      </c>
      <c r="E25" s="192">
        <f>SUM(E19:E24)</f>
        <v>41.239999999999995</v>
      </c>
      <c r="F25" s="192">
        <f>SUM(F19:F24)</f>
        <v>181.30000000000004</v>
      </c>
      <c r="G25" s="192">
        <f>SUM(G19:G24)</f>
        <v>1100.17</v>
      </c>
    </row>
    <row r="26" spans="1:7" s="43" customFormat="1" ht="16.5" customHeight="1">
      <c r="A26" s="176" t="s">
        <v>28</v>
      </c>
      <c r="B26" s="176"/>
      <c r="C26" s="130"/>
      <c r="D26" s="130">
        <f>D25+D13</f>
        <v>79.21</v>
      </c>
      <c r="E26" s="130">
        <f>E25+E13</f>
        <v>76.37</v>
      </c>
      <c r="F26" s="130">
        <f>F25+F13</f>
        <v>330.63000000000005</v>
      </c>
      <c r="G26" s="130">
        <f>G25+G13</f>
        <v>2040.56</v>
      </c>
    </row>
    <row r="27" spans="1:7" s="43" customFormat="1" ht="16.5" customHeight="1">
      <c r="A27" s="118"/>
      <c r="B27" s="118"/>
      <c r="C27" s="118"/>
      <c r="D27" s="119"/>
      <c r="E27" s="119"/>
      <c r="F27" s="119"/>
      <c r="G27" s="119"/>
    </row>
    <row r="28" spans="1:7" s="43" customFormat="1" ht="16.5" customHeight="1">
      <c r="A28" s="104" t="s">
        <v>38</v>
      </c>
      <c r="B28" s="105"/>
      <c r="C28" s="156"/>
      <c r="D28" s="157"/>
      <c r="E28" s="157"/>
      <c r="F28" s="157"/>
      <c r="G28" s="158"/>
    </row>
    <row r="29" spans="1:8" s="33" customFormat="1" ht="16.5" customHeight="1">
      <c r="A29" s="165" t="s">
        <v>42</v>
      </c>
      <c r="B29" s="166"/>
      <c r="C29" s="118"/>
      <c r="D29" s="119"/>
      <c r="E29" s="119"/>
      <c r="F29" s="119"/>
      <c r="G29" s="193"/>
      <c r="H29" s="42"/>
    </row>
    <row r="30" spans="1:8" s="11" customFormat="1" ht="16.5" customHeight="1">
      <c r="A30" s="311" t="s">
        <v>128</v>
      </c>
      <c r="B30" s="312"/>
      <c r="C30" s="118"/>
      <c r="D30" s="119"/>
      <c r="E30" s="119"/>
      <c r="F30" s="119"/>
      <c r="G30" s="193"/>
      <c r="H30" s="18"/>
    </row>
    <row r="31" spans="1:8" s="2" customFormat="1" ht="12.75" customHeight="1">
      <c r="A31" s="98" t="s">
        <v>145</v>
      </c>
      <c r="B31" s="80"/>
      <c r="C31" s="80"/>
      <c r="D31" s="77"/>
      <c r="E31" s="77"/>
      <c r="F31" s="77"/>
      <c r="G31" s="78"/>
      <c r="H31" s="20"/>
    </row>
    <row r="32" spans="1:8" ht="4.5" customHeight="1">
      <c r="A32" s="282" t="s">
        <v>0</v>
      </c>
      <c r="B32" s="282" t="s">
        <v>43</v>
      </c>
      <c r="C32" s="282" t="s">
        <v>19</v>
      </c>
      <c r="D32" s="281" t="s">
        <v>1</v>
      </c>
      <c r="E32" s="281"/>
      <c r="F32" s="281"/>
      <c r="G32" s="281" t="s">
        <v>20</v>
      </c>
      <c r="H32" s="19"/>
    </row>
    <row r="33" spans="1:8" ht="14.25" customHeight="1">
      <c r="A33" s="282"/>
      <c r="B33" s="282"/>
      <c r="C33" s="282"/>
      <c r="D33" s="281"/>
      <c r="E33" s="281"/>
      <c r="F33" s="281"/>
      <c r="G33" s="281"/>
      <c r="H33" s="19"/>
    </row>
    <row r="34" spans="1:8" s="5" customFormat="1" ht="16.5" customHeight="1">
      <c r="A34" s="282"/>
      <c r="B34" s="282"/>
      <c r="C34" s="282"/>
      <c r="D34" s="66" t="s">
        <v>2</v>
      </c>
      <c r="E34" s="66" t="s">
        <v>3</v>
      </c>
      <c r="F34" s="66" t="s">
        <v>4</v>
      </c>
      <c r="G34" s="281"/>
      <c r="H34" s="22"/>
    </row>
    <row r="35" spans="1:8" s="7" customFormat="1" ht="18.75" customHeight="1">
      <c r="A35" s="75" t="s">
        <v>5</v>
      </c>
      <c r="B35" s="76"/>
      <c r="C35" s="65"/>
      <c r="D35" s="77"/>
      <c r="E35" s="77"/>
      <c r="F35" s="77"/>
      <c r="G35" s="78"/>
      <c r="H35" s="24"/>
    </row>
    <row r="36" spans="1:8" s="7" customFormat="1" ht="18" customHeight="1">
      <c r="A36" s="60" t="s">
        <v>81</v>
      </c>
      <c r="B36" s="64">
        <v>168</v>
      </c>
      <c r="C36" s="65">
        <v>250</v>
      </c>
      <c r="D36" s="66">
        <v>3.86</v>
      </c>
      <c r="E36" s="66">
        <v>5.1</v>
      </c>
      <c r="F36" s="66">
        <v>46.22</v>
      </c>
      <c r="G36" s="66">
        <v>246.25</v>
      </c>
      <c r="H36" s="24"/>
    </row>
    <row r="37" spans="1:8" s="7" customFormat="1" ht="18.75" customHeight="1">
      <c r="A37" s="174" t="s">
        <v>105</v>
      </c>
      <c r="B37" s="95">
        <v>41</v>
      </c>
      <c r="C37" s="109">
        <v>15</v>
      </c>
      <c r="D37" s="110">
        <v>0</v>
      </c>
      <c r="E37" s="110">
        <v>12.3</v>
      </c>
      <c r="F37" s="110">
        <v>0.15</v>
      </c>
      <c r="G37" s="110">
        <v>112.5</v>
      </c>
      <c r="H37" s="24"/>
    </row>
    <row r="38" spans="1:8" ht="16.5" customHeight="1">
      <c r="A38" s="67" t="s">
        <v>106</v>
      </c>
      <c r="B38" s="64">
        <v>424</v>
      </c>
      <c r="C38" s="65">
        <v>40</v>
      </c>
      <c r="D38" s="66">
        <v>5.1</v>
      </c>
      <c r="E38" s="66">
        <v>4.6</v>
      </c>
      <c r="F38" s="66">
        <v>0.3</v>
      </c>
      <c r="G38" s="66">
        <v>63</v>
      </c>
      <c r="H38" s="19"/>
    </row>
    <row r="39" spans="1:8" s="17" customFormat="1" ht="16.5" customHeight="1">
      <c r="A39" s="67" t="s">
        <v>7</v>
      </c>
      <c r="B39" s="95">
        <v>299.13</v>
      </c>
      <c r="C39" s="65">
        <v>70</v>
      </c>
      <c r="D39" s="95">
        <v>6.13</v>
      </c>
      <c r="E39" s="95">
        <v>0.63</v>
      </c>
      <c r="F39" s="95">
        <v>80.01</v>
      </c>
      <c r="G39" s="95">
        <v>186.43</v>
      </c>
      <c r="H39" s="35"/>
    </row>
    <row r="40" spans="1:8" s="2" customFormat="1" ht="16.5" customHeight="1">
      <c r="A40" s="173" t="s">
        <v>80</v>
      </c>
      <c r="B40" s="95">
        <v>399</v>
      </c>
      <c r="C40" s="96">
        <v>200</v>
      </c>
      <c r="D40" s="95">
        <v>0.9</v>
      </c>
      <c r="E40" s="95">
        <v>0</v>
      </c>
      <c r="F40" s="95">
        <v>18.18</v>
      </c>
      <c r="G40" s="205">
        <v>76</v>
      </c>
      <c r="H40" s="20"/>
    </row>
    <row r="41" spans="1:8" s="11" customFormat="1" ht="20.25" customHeight="1">
      <c r="A41" s="190" t="s">
        <v>9</v>
      </c>
      <c r="B41" s="196"/>
      <c r="C41" s="196"/>
      <c r="D41" s="197">
        <f>SUM(D36:D40)</f>
        <v>15.99</v>
      </c>
      <c r="E41" s="197">
        <f>SUM(E36:E40)</f>
        <v>22.63</v>
      </c>
      <c r="F41" s="197">
        <f>SUM(F36:F40)</f>
        <v>144.86</v>
      </c>
      <c r="G41" s="197">
        <f>SUM(G36:G40)</f>
        <v>684.1800000000001</v>
      </c>
      <c r="H41" s="18"/>
    </row>
    <row r="42" spans="1:8" ht="21" customHeight="1">
      <c r="A42" s="313"/>
      <c r="B42" s="314"/>
      <c r="C42" s="314"/>
      <c r="D42" s="314"/>
      <c r="E42" s="314"/>
      <c r="F42" s="314"/>
      <c r="G42" s="315"/>
      <c r="H42" s="19"/>
    </row>
    <row r="43" spans="1:8" ht="16.5" customHeight="1">
      <c r="A43" s="75" t="s">
        <v>10</v>
      </c>
      <c r="B43" s="80"/>
      <c r="C43" s="80"/>
      <c r="D43" s="77"/>
      <c r="E43" s="77"/>
      <c r="F43" s="77"/>
      <c r="G43" s="78"/>
      <c r="H43" s="19"/>
    </row>
    <row r="44" spans="1:8" ht="2.25" customHeight="1">
      <c r="A44" s="282" t="s">
        <v>0</v>
      </c>
      <c r="B44" s="282" t="s">
        <v>43</v>
      </c>
      <c r="C44" s="282" t="s">
        <v>19</v>
      </c>
      <c r="D44" s="281" t="s">
        <v>1</v>
      </c>
      <c r="E44" s="281"/>
      <c r="F44" s="281"/>
      <c r="G44" s="281" t="s">
        <v>20</v>
      </c>
      <c r="H44" s="19"/>
    </row>
    <row r="45" spans="1:8" s="2" customFormat="1" ht="15" customHeight="1">
      <c r="A45" s="282"/>
      <c r="B45" s="282"/>
      <c r="C45" s="282"/>
      <c r="D45" s="281"/>
      <c r="E45" s="281"/>
      <c r="F45" s="281"/>
      <c r="G45" s="281"/>
      <c r="H45" s="20"/>
    </row>
    <row r="46" spans="1:8" ht="16.5" customHeight="1">
      <c r="A46" s="282"/>
      <c r="B46" s="282"/>
      <c r="C46" s="282"/>
      <c r="D46" s="66" t="s">
        <v>2</v>
      </c>
      <c r="E46" s="66" t="s">
        <v>3</v>
      </c>
      <c r="F46" s="66" t="s">
        <v>4</v>
      </c>
      <c r="G46" s="281"/>
      <c r="H46" s="19"/>
    </row>
    <row r="47" spans="1:8" ht="16.5" customHeight="1">
      <c r="A47" s="60" t="s">
        <v>96</v>
      </c>
      <c r="B47" s="64">
        <v>206</v>
      </c>
      <c r="C47" s="65" t="s">
        <v>111</v>
      </c>
      <c r="D47" s="66">
        <v>5.49</v>
      </c>
      <c r="E47" s="66">
        <v>5.28</v>
      </c>
      <c r="F47" s="66">
        <v>16.33</v>
      </c>
      <c r="G47" s="66">
        <v>134.75</v>
      </c>
      <c r="H47" s="19"/>
    </row>
    <row r="48" spans="1:8" ht="16.5" customHeight="1">
      <c r="A48" s="60" t="s">
        <v>116</v>
      </c>
      <c r="B48" s="64">
        <v>14</v>
      </c>
      <c r="C48" s="65">
        <v>280</v>
      </c>
      <c r="D48" s="66">
        <v>26.17</v>
      </c>
      <c r="E48" s="66">
        <v>26.78</v>
      </c>
      <c r="F48" s="66">
        <v>19.72</v>
      </c>
      <c r="G48" s="66">
        <v>424.75</v>
      </c>
      <c r="H48" s="19"/>
    </row>
    <row r="49" spans="1:8" ht="16.5" customHeight="1">
      <c r="A49" s="186" t="s">
        <v>117</v>
      </c>
      <c r="B49" s="187">
        <v>354</v>
      </c>
      <c r="C49" s="188">
        <v>50</v>
      </c>
      <c r="D49" s="189">
        <v>0.7</v>
      </c>
      <c r="E49" s="189">
        <v>2.5</v>
      </c>
      <c r="F49" s="189">
        <v>2.93</v>
      </c>
      <c r="G49" s="189">
        <v>37.05</v>
      </c>
      <c r="H49" s="19"/>
    </row>
    <row r="50" spans="1:8" ht="16.5" customHeight="1">
      <c r="A50" s="67" t="s">
        <v>7</v>
      </c>
      <c r="B50" s="64">
        <v>299.13</v>
      </c>
      <c r="C50" s="65">
        <v>50</v>
      </c>
      <c r="D50" s="66">
        <v>4.38</v>
      </c>
      <c r="E50" s="66">
        <v>0.45</v>
      </c>
      <c r="F50" s="66">
        <v>57.15</v>
      </c>
      <c r="G50" s="66">
        <v>133.16</v>
      </c>
      <c r="H50" s="19"/>
    </row>
    <row r="51" spans="1:8" ht="16.5" customHeight="1">
      <c r="A51" s="67" t="s">
        <v>8</v>
      </c>
      <c r="B51" s="64">
        <v>1</v>
      </c>
      <c r="C51" s="65">
        <v>70</v>
      </c>
      <c r="D51" s="66">
        <v>4.34</v>
      </c>
      <c r="E51" s="66">
        <v>13.22</v>
      </c>
      <c r="F51" s="66">
        <v>25.59</v>
      </c>
      <c r="G51" s="66">
        <v>238</v>
      </c>
      <c r="H51" s="19"/>
    </row>
    <row r="52" spans="1:8" ht="16.5" customHeight="1">
      <c r="A52" s="174" t="s">
        <v>124</v>
      </c>
      <c r="B52" s="95">
        <v>60</v>
      </c>
      <c r="C52" s="175">
        <v>200</v>
      </c>
      <c r="D52" s="95">
        <v>1.36</v>
      </c>
      <c r="E52" s="95">
        <v>0</v>
      </c>
      <c r="F52" s="95">
        <v>29.02</v>
      </c>
      <c r="G52" s="95">
        <v>116.19</v>
      </c>
      <c r="H52" s="19"/>
    </row>
    <row r="53" spans="1:8" ht="19.5" customHeight="1">
      <c r="A53" s="174" t="s">
        <v>102</v>
      </c>
      <c r="B53" s="95">
        <v>966</v>
      </c>
      <c r="C53" s="96">
        <v>200</v>
      </c>
      <c r="D53" s="95">
        <v>5.8</v>
      </c>
      <c r="E53" s="95">
        <v>5</v>
      </c>
      <c r="F53" s="95">
        <v>8</v>
      </c>
      <c r="G53" s="95">
        <v>106</v>
      </c>
      <c r="H53" s="19"/>
    </row>
    <row r="54" spans="1:8" ht="19.5" customHeight="1">
      <c r="A54" s="68" t="s">
        <v>11</v>
      </c>
      <c r="B54" s="69"/>
      <c r="C54" s="69"/>
      <c r="D54" s="70">
        <f>SUM(D47:D53)</f>
        <v>48.24000000000001</v>
      </c>
      <c r="E54" s="70">
        <f>SUM(E47:E53)</f>
        <v>53.230000000000004</v>
      </c>
      <c r="F54" s="70">
        <f>SUM(F47:F53)</f>
        <v>158.74</v>
      </c>
      <c r="G54" s="70">
        <f>SUM(G47:G53)</f>
        <v>1189.8999999999999</v>
      </c>
      <c r="H54" s="19"/>
    </row>
    <row r="55" spans="1:8" s="9" customFormat="1" ht="16.5" customHeight="1">
      <c r="A55" s="176" t="s">
        <v>29</v>
      </c>
      <c r="B55" s="176"/>
      <c r="C55" s="176"/>
      <c r="D55" s="130">
        <f>D54+D41</f>
        <v>64.23</v>
      </c>
      <c r="E55" s="130">
        <f>E54+E41</f>
        <v>75.86</v>
      </c>
      <c r="F55" s="130">
        <f>F54+F41</f>
        <v>303.6</v>
      </c>
      <c r="G55" s="130">
        <f>G54+G41</f>
        <v>1874.08</v>
      </c>
      <c r="H55" s="30"/>
    </row>
    <row r="56" spans="1:8" s="38" customFormat="1" ht="16.5" customHeight="1">
      <c r="A56" s="165" t="s">
        <v>39</v>
      </c>
      <c r="B56" s="166"/>
      <c r="C56" s="119"/>
      <c r="D56" s="119"/>
      <c r="E56" s="119"/>
      <c r="F56" s="119"/>
      <c r="G56" s="193"/>
      <c r="H56" s="52"/>
    </row>
    <row r="57" spans="1:8" ht="16.5" customHeight="1">
      <c r="A57" s="165" t="s">
        <v>42</v>
      </c>
      <c r="B57" s="166"/>
      <c r="C57" s="119"/>
      <c r="D57" s="119"/>
      <c r="E57" s="119"/>
      <c r="F57" s="119"/>
      <c r="G57" s="193"/>
      <c r="H57" s="19"/>
    </row>
    <row r="58" spans="1:8" ht="16.5" customHeight="1">
      <c r="A58" s="316" t="s">
        <v>128</v>
      </c>
      <c r="B58" s="317"/>
      <c r="C58" s="119"/>
      <c r="D58" s="119"/>
      <c r="E58" s="119"/>
      <c r="F58" s="119"/>
      <c r="G58" s="193"/>
      <c r="H58" s="19"/>
    </row>
    <row r="59" spans="1:8" ht="16.5" customHeight="1">
      <c r="A59" s="75" t="s">
        <v>5</v>
      </c>
      <c r="B59" s="76"/>
      <c r="C59" s="76"/>
      <c r="D59" s="77"/>
      <c r="E59" s="77"/>
      <c r="F59" s="77"/>
      <c r="G59" s="78"/>
      <c r="H59" s="19"/>
    </row>
    <row r="60" spans="1:8" ht="1.5" customHeight="1">
      <c r="A60" s="279" t="s">
        <v>0</v>
      </c>
      <c r="B60" s="279" t="s">
        <v>43</v>
      </c>
      <c r="C60" s="279" t="s">
        <v>19</v>
      </c>
      <c r="D60" s="275" t="s">
        <v>1</v>
      </c>
      <c r="E60" s="276"/>
      <c r="F60" s="277"/>
      <c r="G60" s="283" t="s">
        <v>20</v>
      </c>
      <c r="H60" s="19"/>
    </row>
    <row r="61" spans="1:8" ht="15" customHeight="1">
      <c r="A61" s="280"/>
      <c r="B61" s="280"/>
      <c r="C61" s="280"/>
      <c r="D61" s="278"/>
      <c r="E61" s="309"/>
      <c r="F61" s="310"/>
      <c r="G61" s="284"/>
      <c r="H61" s="19"/>
    </row>
    <row r="62" spans="1:8" ht="16.5" customHeight="1">
      <c r="A62" s="274"/>
      <c r="B62" s="274"/>
      <c r="C62" s="274"/>
      <c r="D62" s="66" t="s">
        <v>2</v>
      </c>
      <c r="E62" s="66" t="s">
        <v>3</v>
      </c>
      <c r="F62" s="66" t="s">
        <v>4</v>
      </c>
      <c r="G62" s="285"/>
      <c r="H62" s="19"/>
    </row>
    <row r="63" spans="1:8" ht="17.25" customHeight="1">
      <c r="A63" s="60" t="s">
        <v>146</v>
      </c>
      <c r="B63" s="64">
        <v>688</v>
      </c>
      <c r="C63" s="65">
        <v>200</v>
      </c>
      <c r="D63" s="66">
        <v>7.36</v>
      </c>
      <c r="E63" s="66">
        <v>6.03</v>
      </c>
      <c r="F63" s="66">
        <v>35.27</v>
      </c>
      <c r="G63" s="66">
        <v>224.6</v>
      </c>
      <c r="H63" s="19"/>
    </row>
    <row r="64" spans="1:8" ht="16.5" customHeight="1">
      <c r="A64" s="67" t="s">
        <v>147</v>
      </c>
      <c r="B64" s="64">
        <v>245</v>
      </c>
      <c r="C64" s="65">
        <v>120</v>
      </c>
      <c r="D64" s="66">
        <v>21.05</v>
      </c>
      <c r="E64" s="66">
        <v>2.86</v>
      </c>
      <c r="F64" s="66">
        <v>0.39</v>
      </c>
      <c r="G64" s="66">
        <v>111</v>
      </c>
      <c r="H64" s="19"/>
    </row>
    <row r="65" spans="1:8" ht="16.5" customHeight="1">
      <c r="A65" s="170" t="s">
        <v>115</v>
      </c>
      <c r="B65" s="171">
        <v>245</v>
      </c>
      <c r="C65" s="172">
        <v>100</v>
      </c>
      <c r="D65" s="171">
        <v>1.1</v>
      </c>
      <c r="E65" s="171">
        <v>0.2</v>
      </c>
      <c r="F65" s="171">
        <v>3.8</v>
      </c>
      <c r="G65" s="171">
        <v>22</v>
      </c>
      <c r="H65" s="19"/>
    </row>
    <row r="66" spans="1:8" s="1" customFormat="1" ht="16.5" customHeight="1">
      <c r="A66" s="67" t="s">
        <v>7</v>
      </c>
      <c r="B66" s="64">
        <v>299.13</v>
      </c>
      <c r="C66" s="65">
        <v>50</v>
      </c>
      <c r="D66" s="66">
        <v>4.38</v>
      </c>
      <c r="E66" s="66">
        <v>0.45</v>
      </c>
      <c r="F66" s="66">
        <v>57.15</v>
      </c>
      <c r="G66" s="66">
        <v>133.16</v>
      </c>
      <c r="H66" s="21"/>
    </row>
    <row r="67" spans="1:8" ht="16.5" customHeight="1">
      <c r="A67" s="67" t="s">
        <v>8</v>
      </c>
      <c r="B67" s="64">
        <v>1</v>
      </c>
      <c r="C67" s="65">
        <v>35</v>
      </c>
      <c r="D67" s="66">
        <v>2.17</v>
      </c>
      <c r="E67" s="66">
        <v>6.61</v>
      </c>
      <c r="F67" s="66">
        <v>12.8</v>
      </c>
      <c r="G67" s="66">
        <v>119</v>
      </c>
      <c r="H67" s="19"/>
    </row>
    <row r="68" spans="1:8" ht="16.5" customHeight="1">
      <c r="A68" s="173" t="s">
        <v>80</v>
      </c>
      <c r="B68" s="95">
        <v>399</v>
      </c>
      <c r="C68" s="96">
        <v>200</v>
      </c>
      <c r="D68" s="95">
        <v>0.9</v>
      </c>
      <c r="E68" s="95">
        <v>0</v>
      </c>
      <c r="F68" s="95">
        <v>18.18</v>
      </c>
      <c r="G68" s="95">
        <v>76</v>
      </c>
      <c r="H68" s="19"/>
    </row>
    <row r="69" spans="1:8" ht="16.5" customHeight="1">
      <c r="A69" s="159" t="s">
        <v>9</v>
      </c>
      <c r="B69" s="160"/>
      <c r="C69" s="160"/>
      <c r="D69" s="161">
        <f>SUM(D63:D68)</f>
        <v>36.96</v>
      </c>
      <c r="E69" s="161">
        <f>SUM(E63:E68)</f>
        <v>16.15</v>
      </c>
      <c r="F69" s="161">
        <f>SUM(F63:F68)</f>
        <v>127.59</v>
      </c>
      <c r="G69" s="161">
        <f>SUM(G63:G68)</f>
        <v>685.76</v>
      </c>
      <c r="H69" s="19"/>
    </row>
    <row r="70" spans="1:8" ht="16.5" customHeight="1">
      <c r="A70" s="71"/>
      <c r="B70" s="72"/>
      <c r="C70" s="72"/>
      <c r="D70" s="73"/>
      <c r="E70" s="73"/>
      <c r="F70" s="73"/>
      <c r="G70" s="74"/>
      <c r="H70" s="19"/>
    </row>
    <row r="71" spans="1:8" ht="0.75" customHeight="1">
      <c r="A71" s="75" t="s">
        <v>10</v>
      </c>
      <c r="B71" s="76"/>
      <c r="C71" s="76"/>
      <c r="D71" s="77"/>
      <c r="E71" s="77"/>
      <c r="F71" s="77"/>
      <c r="G71" s="78"/>
      <c r="H71" s="19"/>
    </row>
    <row r="72" spans="1:8" ht="8.25" customHeight="1">
      <c r="A72" s="279" t="s">
        <v>0</v>
      </c>
      <c r="B72" s="279" t="s">
        <v>43</v>
      </c>
      <c r="C72" s="279" t="s">
        <v>19</v>
      </c>
      <c r="D72" s="275" t="s">
        <v>1</v>
      </c>
      <c r="E72" s="276"/>
      <c r="F72" s="277"/>
      <c r="G72" s="283" t="s">
        <v>20</v>
      </c>
      <c r="H72" s="19"/>
    </row>
    <row r="73" spans="1:8" ht="9" customHeight="1">
      <c r="A73" s="280"/>
      <c r="B73" s="280"/>
      <c r="C73" s="280"/>
      <c r="D73" s="278"/>
      <c r="E73" s="309"/>
      <c r="F73" s="310"/>
      <c r="G73" s="284"/>
      <c r="H73" s="19"/>
    </row>
    <row r="74" spans="1:8" s="15" customFormat="1" ht="16.5" customHeight="1">
      <c r="A74" s="274"/>
      <c r="B74" s="274"/>
      <c r="C74" s="274"/>
      <c r="D74" s="66" t="s">
        <v>2</v>
      </c>
      <c r="E74" s="66" t="s">
        <v>3</v>
      </c>
      <c r="F74" s="66" t="s">
        <v>4</v>
      </c>
      <c r="G74" s="285"/>
      <c r="H74" s="31"/>
    </row>
    <row r="75" spans="1:8" ht="16.5" customHeight="1">
      <c r="A75" s="60" t="s">
        <v>91</v>
      </c>
      <c r="B75" s="64">
        <v>187</v>
      </c>
      <c r="C75" s="65">
        <v>250</v>
      </c>
      <c r="D75" s="66">
        <v>2.34</v>
      </c>
      <c r="E75" s="66">
        <v>7.54</v>
      </c>
      <c r="F75" s="66">
        <v>12.31</v>
      </c>
      <c r="G75" s="66">
        <v>124.25</v>
      </c>
      <c r="H75" s="19"/>
    </row>
    <row r="76" spans="1:8" ht="16.5" customHeight="1">
      <c r="A76" s="60" t="s">
        <v>101</v>
      </c>
      <c r="B76" s="95">
        <v>287</v>
      </c>
      <c r="C76" s="96">
        <v>120</v>
      </c>
      <c r="D76" s="95">
        <v>5.4</v>
      </c>
      <c r="E76" s="95">
        <v>6.03</v>
      </c>
      <c r="F76" s="95">
        <v>6.88</v>
      </c>
      <c r="G76" s="95">
        <v>103.33</v>
      </c>
      <c r="H76" s="19"/>
    </row>
    <row r="77" spans="1:8" ht="16.5" customHeight="1">
      <c r="A77" s="60" t="s">
        <v>100</v>
      </c>
      <c r="B77" s="64">
        <v>619</v>
      </c>
      <c r="C77" s="65">
        <v>200</v>
      </c>
      <c r="D77" s="66">
        <v>4.67</v>
      </c>
      <c r="E77" s="66">
        <v>7.68</v>
      </c>
      <c r="F77" s="66">
        <v>22</v>
      </c>
      <c r="G77" s="66">
        <v>296.57</v>
      </c>
      <c r="H77" s="19"/>
    </row>
    <row r="78" spans="1:8" ht="16.5" customHeight="1">
      <c r="A78" s="67" t="s">
        <v>7</v>
      </c>
      <c r="B78" s="95">
        <v>299.13</v>
      </c>
      <c r="C78" s="65">
        <v>70</v>
      </c>
      <c r="D78" s="95">
        <v>6.13</v>
      </c>
      <c r="E78" s="95">
        <v>0.63</v>
      </c>
      <c r="F78" s="95">
        <v>80.01</v>
      </c>
      <c r="G78" s="95">
        <v>186.43</v>
      </c>
      <c r="H78" s="19"/>
    </row>
    <row r="79" spans="1:8" ht="23.25" customHeight="1">
      <c r="A79" s="67" t="s">
        <v>8</v>
      </c>
      <c r="B79" s="64">
        <v>1</v>
      </c>
      <c r="C79" s="65">
        <v>35</v>
      </c>
      <c r="D79" s="66">
        <v>2.17</v>
      </c>
      <c r="E79" s="66">
        <v>6.61</v>
      </c>
      <c r="F79" s="66">
        <v>12.8</v>
      </c>
      <c r="G79" s="66">
        <v>119</v>
      </c>
      <c r="H79" s="19"/>
    </row>
    <row r="80" spans="1:8" s="29" customFormat="1" ht="17.25" customHeight="1">
      <c r="A80" s="98" t="s">
        <v>54</v>
      </c>
      <c r="B80" s="82">
        <v>338</v>
      </c>
      <c r="C80" s="80">
        <v>200</v>
      </c>
      <c r="D80" s="117">
        <v>0.8</v>
      </c>
      <c r="E80" s="117">
        <v>0.8</v>
      </c>
      <c r="F80" s="117">
        <v>19.6</v>
      </c>
      <c r="G80" s="117">
        <v>93.73</v>
      </c>
      <c r="H80" s="32"/>
    </row>
    <row r="81" spans="1:8" ht="17.25" customHeight="1">
      <c r="A81" s="60" t="s">
        <v>6</v>
      </c>
      <c r="B81" s="64">
        <v>868</v>
      </c>
      <c r="C81" s="65">
        <v>200</v>
      </c>
      <c r="D81" s="66">
        <v>0.61</v>
      </c>
      <c r="E81" s="66">
        <v>0</v>
      </c>
      <c r="F81" s="66">
        <v>33.38</v>
      </c>
      <c r="G81" s="66">
        <v>128.4</v>
      </c>
      <c r="H81" s="19"/>
    </row>
    <row r="82" spans="1:8" ht="17.25" customHeight="1">
      <c r="A82" s="68" t="s">
        <v>11</v>
      </c>
      <c r="B82" s="69"/>
      <c r="C82" s="69"/>
      <c r="D82" s="70">
        <f>SUM(D75:D81)</f>
        <v>22.12</v>
      </c>
      <c r="E82" s="70">
        <f>SUM(E75:E81)</f>
        <v>29.29</v>
      </c>
      <c r="F82" s="70">
        <f>SUM(F75:F81)</f>
        <v>186.98</v>
      </c>
      <c r="G82" s="70">
        <f>SUM(G75:G81)</f>
        <v>1051.71</v>
      </c>
      <c r="H82" s="19"/>
    </row>
    <row r="83" spans="1:8" ht="13.5" customHeight="1">
      <c r="A83" s="176" t="s">
        <v>31</v>
      </c>
      <c r="B83" s="176"/>
      <c r="C83" s="176"/>
      <c r="D83" s="130">
        <f>D82+D69</f>
        <v>59.08</v>
      </c>
      <c r="E83" s="130">
        <f>E82+E69</f>
        <v>45.44</v>
      </c>
      <c r="F83" s="130">
        <f>F82+F69</f>
        <v>314.57</v>
      </c>
      <c r="G83" s="130">
        <f>G82+G69</f>
        <v>1737.47</v>
      </c>
      <c r="H83" s="19"/>
    </row>
    <row r="84" spans="1:8" s="9" customFormat="1" ht="16.5" customHeight="1">
      <c r="A84" s="104" t="s">
        <v>40</v>
      </c>
      <c r="B84" s="105"/>
      <c r="C84" s="157"/>
      <c r="D84" s="157"/>
      <c r="E84" s="157"/>
      <c r="F84" s="157"/>
      <c r="G84" s="158"/>
      <c r="H84" s="30"/>
    </row>
    <row r="85" spans="1:8" ht="16.5" customHeight="1">
      <c r="A85" s="165" t="s">
        <v>42</v>
      </c>
      <c r="B85" s="166"/>
      <c r="C85" s="119"/>
      <c r="D85" s="119"/>
      <c r="E85" s="119"/>
      <c r="F85" s="119"/>
      <c r="G85" s="193"/>
      <c r="H85" s="19"/>
    </row>
    <row r="86" spans="1:8" ht="16.5" customHeight="1">
      <c r="A86" s="311" t="s">
        <v>128</v>
      </c>
      <c r="B86" s="312"/>
      <c r="C86" s="119"/>
      <c r="D86" s="119"/>
      <c r="E86" s="119"/>
      <c r="F86" s="119"/>
      <c r="G86" s="193"/>
      <c r="H86" s="19"/>
    </row>
    <row r="87" spans="1:8" ht="3.75" customHeight="1">
      <c r="A87" s="282" t="s">
        <v>0</v>
      </c>
      <c r="B87" s="282" t="s">
        <v>43</v>
      </c>
      <c r="C87" s="282" t="s">
        <v>19</v>
      </c>
      <c r="D87" s="281" t="s">
        <v>1</v>
      </c>
      <c r="E87" s="281"/>
      <c r="F87" s="281"/>
      <c r="G87" s="281" t="s">
        <v>20</v>
      </c>
      <c r="H87" s="19"/>
    </row>
    <row r="88" spans="1:8" ht="16.5" customHeight="1">
      <c r="A88" s="282"/>
      <c r="B88" s="282"/>
      <c r="C88" s="282"/>
      <c r="D88" s="281"/>
      <c r="E88" s="281"/>
      <c r="F88" s="281"/>
      <c r="G88" s="281"/>
      <c r="H88" s="19"/>
    </row>
    <row r="89" spans="1:8" s="2" customFormat="1" ht="16.5" customHeight="1">
      <c r="A89" s="282"/>
      <c r="B89" s="282"/>
      <c r="C89" s="282"/>
      <c r="D89" s="66" t="s">
        <v>2</v>
      </c>
      <c r="E89" s="66" t="s">
        <v>3</v>
      </c>
      <c r="F89" s="66" t="s">
        <v>4</v>
      </c>
      <c r="G89" s="281"/>
      <c r="H89" s="20"/>
    </row>
    <row r="90" spans="1:8" s="2" customFormat="1" ht="16.5" customHeight="1">
      <c r="A90" s="198" t="s">
        <v>5</v>
      </c>
      <c r="B90" s="199"/>
      <c r="C90" s="64"/>
      <c r="D90" s="169"/>
      <c r="E90" s="169"/>
      <c r="F90" s="169"/>
      <c r="G90" s="66"/>
      <c r="H90" s="20"/>
    </row>
    <row r="91" spans="1:8" ht="16.5" customHeight="1">
      <c r="A91" s="60" t="s">
        <v>79</v>
      </c>
      <c r="B91" s="95">
        <v>608</v>
      </c>
      <c r="C91" s="96">
        <v>100</v>
      </c>
      <c r="D91" s="95">
        <v>15.55</v>
      </c>
      <c r="E91" s="95">
        <v>30.99</v>
      </c>
      <c r="F91" s="95">
        <v>54.43</v>
      </c>
      <c r="G91" s="95">
        <v>228.75</v>
      </c>
      <c r="H91" s="19"/>
    </row>
    <row r="92" spans="1:8" s="2" customFormat="1" ht="16.5" customHeight="1">
      <c r="A92" s="60" t="s">
        <v>13</v>
      </c>
      <c r="B92" s="64">
        <v>299</v>
      </c>
      <c r="C92" s="65">
        <v>180</v>
      </c>
      <c r="D92" s="66">
        <v>3.72</v>
      </c>
      <c r="E92" s="66">
        <v>7.82</v>
      </c>
      <c r="F92" s="66">
        <v>17.2</v>
      </c>
      <c r="G92" s="66">
        <v>156.52</v>
      </c>
      <c r="H92" s="20"/>
    </row>
    <row r="93" spans="1:8" ht="16.5" customHeight="1">
      <c r="A93" s="174" t="s">
        <v>115</v>
      </c>
      <c r="B93" s="95">
        <v>245</v>
      </c>
      <c r="C93" s="175">
        <v>100</v>
      </c>
      <c r="D93" s="95">
        <v>1.1</v>
      </c>
      <c r="E93" s="95">
        <v>0.2</v>
      </c>
      <c r="F93" s="95">
        <v>3.8</v>
      </c>
      <c r="G93" s="95">
        <v>22</v>
      </c>
      <c r="H93" s="19"/>
    </row>
    <row r="94" spans="1:8" ht="16.5" customHeight="1">
      <c r="A94" s="67" t="s">
        <v>98</v>
      </c>
      <c r="B94" s="64">
        <v>375.377</v>
      </c>
      <c r="C94" s="65">
        <v>200</v>
      </c>
      <c r="D94" s="66">
        <v>0.24</v>
      </c>
      <c r="E94" s="66">
        <v>0.05</v>
      </c>
      <c r="F94" s="66">
        <v>20.15</v>
      </c>
      <c r="G94" s="66">
        <v>78</v>
      </c>
      <c r="H94" s="19"/>
    </row>
    <row r="95" spans="1:8" s="28" customFormat="1" ht="17.25" customHeight="1">
      <c r="A95" s="67" t="s">
        <v>7</v>
      </c>
      <c r="B95" s="64">
        <v>299.13</v>
      </c>
      <c r="C95" s="65">
        <v>50</v>
      </c>
      <c r="D95" s="66">
        <v>4.38</v>
      </c>
      <c r="E95" s="66">
        <v>0.45</v>
      </c>
      <c r="F95" s="66">
        <v>57.15</v>
      </c>
      <c r="G95" s="66">
        <v>133.16</v>
      </c>
      <c r="H95" s="34"/>
    </row>
    <row r="96" spans="1:8" s="28" customFormat="1" ht="17.25" customHeight="1">
      <c r="A96" s="67" t="s">
        <v>8</v>
      </c>
      <c r="B96" s="64">
        <v>1</v>
      </c>
      <c r="C96" s="65">
        <v>35</v>
      </c>
      <c r="D96" s="66">
        <v>2.17</v>
      </c>
      <c r="E96" s="66">
        <v>6.61</v>
      </c>
      <c r="F96" s="66">
        <v>12.8</v>
      </c>
      <c r="G96" s="66">
        <v>119</v>
      </c>
      <c r="H96" s="34"/>
    </row>
    <row r="97" spans="1:8" ht="18" customHeight="1">
      <c r="A97" s="174" t="s">
        <v>102</v>
      </c>
      <c r="B97" s="95">
        <v>966</v>
      </c>
      <c r="C97" s="96">
        <v>200</v>
      </c>
      <c r="D97" s="95">
        <v>5.8</v>
      </c>
      <c r="E97" s="95">
        <v>5</v>
      </c>
      <c r="F97" s="95">
        <v>8</v>
      </c>
      <c r="G97" s="95">
        <v>106</v>
      </c>
      <c r="H97" s="19"/>
    </row>
    <row r="98" spans="1:8" s="11" customFormat="1" ht="16.5" customHeight="1">
      <c r="A98" s="68" t="s">
        <v>113</v>
      </c>
      <c r="B98" s="192">
        <v>448</v>
      </c>
      <c r="C98" s="69">
        <v>60</v>
      </c>
      <c r="D98" s="70">
        <v>4.18</v>
      </c>
      <c r="E98" s="70">
        <v>1.31</v>
      </c>
      <c r="F98" s="70">
        <v>22.25</v>
      </c>
      <c r="G98" s="70">
        <v>117.54</v>
      </c>
      <c r="H98" s="18"/>
    </row>
    <row r="99" spans="1:8" s="11" customFormat="1" ht="16.5" customHeight="1">
      <c r="A99" s="68" t="s">
        <v>9</v>
      </c>
      <c r="B99" s="69"/>
      <c r="C99" s="69"/>
      <c r="D99" s="70">
        <f>SUM(D91:D98)</f>
        <v>37.13999999999999</v>
      </c>
      <c r="E99" s="70">
        <f>SUM(E91:E98)</f>
        <v>52.43000000000001</v>
      </c>
      <c r="F99" s="70">
        <f>SUM(F91:F98)</f>
        <v>195.78</v>
      </c>
      <c r="G99" s="70">
        <f>SUM(G91:G98)</f>
        <v>960.9699999999999</v>
      </c>
      <c r="H99" s="18"/>
    </row>
    <row r="100" spans="1:8" s="11" customFormat="1" ht="16.5" customHeight="1">
      <c r="A100" s="71"/>
      <c r="B100" s="72"/>
      <c r="C100" s="72"/>
      <c r="D100" s="73"/>
      <c r="E100" s="73"/>
      <c r="F100" s="73"/>
      <c r="G100" s="74"/>
      <c r="H100" s="18"/>
    </row>
    <row r="101" spans="1:8" s="11" customFormat="1" ht="16.5" customHeight="1">
      <c r="A101" s="75" t="s">
        <v>10</v>
      </c>
      <c r="B101" s="76"/>
      <c r="C101" s="76"/>
      <c r="D101" s="77"/>
      <c r="E101" s="77"/>
      <c r="F101" s="77"/>
      <c r="G101" s="78"/>
      <c r="H101" s="18"/>
    </row>
    <row r="102" spans="1:8" s="11" customFormat="1" ht="3.75" customHeight="1">
      <c r="A102" s="282" t="s">
        <v>0</v>
      </c>
      <c r="B102" s="282" t="s">
        <v>43</v>
      </c>
      <c r="C102" s="282" t="s">
        <v>19</v>
      </c>
      <c r="D102" s="281" t="s">
        <v>1</v>
      </c>
      <c r="E102" s="281"/>
      <c r="F102" s="281"/>
      <c r="G102" s="281" t="s">
        <v>20</v>
      </c>
      <c r="H102" s="18"/>
    </row>
    <row r="103" spans="1:8" s="2" customFormat="1" ht="16.5" customHeight="1">
      <c r="A103" s="282"/>
      <c r="B103" s="282"/>
      <c r="C103" s="282"/>
      <c r="D103" s="281"/>
      <c r="E103" s="281"/>
      <c r="F103" s="281"/>
      <c r="G103" s="281"/>
      <c r="H103" s="20"/>
    </row>
    <row r="104" spans="1:8" s="2" customFormat="1" ht="27.75" customHeight="1">
      <c r="A104" s="282"/>
      <c r="B104" s="282"/>
      <c r="C104" s="282"/>
      <c r="D104" s="66" t="s">
        <v>2</v>
      </c>
      <c r="E104" s="66" t="s">
        <v>3</v>
      </c>
      <c r="F104" s="66" t="s">
        <v>4</v>
      </c>
      <c r="G104" s="281"/>
      <c r="H104" s="20"/>
    </row>
    <row r="105" spans="1:8" s="2" customFormat="1" ht="27.75" customHeight="1">
      <c r="A105" s="170" t="s">
        <v>115</v>
      </c>
      <c r="B105" s="171">
        <v>245</v>
      </c>
      <c r="C105" s="172">
        <v>100</v>
      </c>
      <c r="D105" s="171">
        <v>1.1</v>
      </c>
      <c r="E105" s="171">
        <v>0.2</v>
      </c>
      <c r="F105" s="171">
        <v>3.8</v>
      </c>
      <c r="G105" s="171">
        <v>22</v>
      </c>
      <c r="H105" s="20"/>
    </row>
    <row r="106" spans="1:8" ht="22.5" customHeight="1">
      <c r="A106" s="60" t="s">
        <v>12</v>
      </c>
      <c r="B106" s="64">
        <v>197</v>
      </c>
      <c r="C106" s="65">
        <v>250</v>
      </c>
      <c r="D106" s="66">
        <v>3.29</v>
      </c>
      <c r="E106" s="66">
        <v>7.64</v>
      </c>
      <c r="F106" s="66">
        <v>23.36</v>
      </c>
      <c r="G106" s="66">
        <v>170.72</v>
      </c>
      <c r="H106" s="19"/>
    </row>
    <row r="107" spans="1:8" ht="16.5" customHeight="1">
      <c r="A107" s="60" t="s">
        <v>99</v>
      </c>
      <c r="B107" s="64">
        <v>626</v>
      </c>
      <c r="C107" s="65">
        <v>280</v>
      </c>
      <c r="D107" s="66">
        <v>21.32</v>
      </c>
      <c r="E107" s="66">
        <v>23.96</v>
      </c>
      <c r="F107" s="66">
        <v>33.53</v>
      </c>
      <c r="G107" s="66">
        <v>434.57</v>
      </c>
      <c r="H107" s="19"/>
    </row>
    <row r="108" spans="1:8" s="51" customFormat="1" ht="17.25" customHeight="1">
      <c r="A108" s="173" t="s">
        <v>80</v>
      </c>
      <c r="B108" s="95">
        <v>399</v>
      </c>
      <c r="C108" s="96">
        <v>200</v>
      </c>
      <c r="D108" s="95">
        <v>0.9</v>
      </c>
      <c r="E108" s="95">
        <v>0</v>
      </c>
      <c r="F108" s="95">
        <v>18.18</v>
      </c>
      <c r="G108" s="205">
        <v>76</v>
      </c>
      <c r="H108" s="50"/>
    </row>
    <row r="109" spans="1:8" s="1" customFormat="1" ht="16.5" customHeight="1">
      <c r="A109" s="67" t="s">
        <v>7</v>
      </c>
      <c r="B109" s="95">
        <v>299.13</v>
      </c>
      <c r="C109" s="65">
        <v>70</v>
      </c>
      <c r="D109" s="95">
        <v>6.13</v>
      </c>
      <c r="E109" s="95">
        <v>0.63</v>
      </c>
      <c r="F109" s="95">
        <v>80.01</v>
      </c>
      <c r="G109" s="95">
        <v>186.43</v>
      </c>
      <c r="H109" s="21"/>
    </row>
    <row r="110" spans="1:8" ht="20.25" customHeight="1">
      <c r="A110" s="67" t="s">
        <v>8</v>
      </c>
      <c r="B110" s="64">
        <v>1</v>
      </c>
      <c r="C110" s="65">
        <v>35</v>
      </c>
      <c r="D110" s="66">
        <v>2.17</v>
      </c>
      <c r="E110" s="66">
        <v>6.61</v>
      </c>
      <c r="F110" s="66">
        <v>12.8</v>
      </c>
      <c r="G110" s="66">
        <v>119</v>
      </c>
      <c r="H110" s="19"/>
    </row>
    <row r="111" spans="1:8" ht="18" customHeight="1">
      <c r="A111" s="174" t="s">
        <v>102</v>
      </c>
      <c r="B111" s="95">
        <v>966</v>
      </c>
      <c r="C111" s="96">
        <v>200</v>
      </c>
      <c r="D111" s="95">
        <v>5.8</v>
      </c>
      <c r="E111" s="95">
        <v>5</v>
      </c>
      <c r="F111" s="95">
        <v>8</v>
      </c>
      <c r="G111" s="95">
        <v>106</v>
      </c>
      <c r="H111" s="19"/>
    </row>
    <row r="112" spans="1:8" s="57" customFormat="1" ht="25.5" customHeight="1">
      <c r="A112" s="68" t="s">
        <v>11</v>
      </c>
      <c r="B112" s="69"/>
      <c r="C112" s="69"/>
      <c r="D112" s="70">
        <f>SUM(D105:D111)</f>
        <v>40.71</v>
      </c>
      <c r="E112" s="70">
        <f>SUM(E105:E111)</f>
        <v>44.04</v>
      </c>
      <c r="F112" s="70">
        <f>SUM(F105:F111)</f>
        <v>179.68</v>
      </c>
      <c r="G112" s="70">
        <f>SUM(G105:G111)</f>
        <v>1114.72</v>
      </c>
      <c r="H112" s="56"/>
    </row>
    <row r="113" spans="1:8" s="38" customFormat="1" ht="16.5" customHeight="1">
      <c r="A113" s="176" t="s">
        <v>32</v>
      </c>
      <c r="B113" s="176"/>
      <c r="C113" s="130"/>
      <c r="D113" s="130">
        <f>D112+D99</f>
        <v>77.85</v>
      </c>
      <c r="E113" s="130">
        <f>E112+E99</f>
        <v>96.47</v>
      </c>
      <c r="F113" s="130">
        <f>F112+F99</f>
        <v>375.46000000000004</v>
      </c>
      <c r="G113" s="130">
        <f>G112+G99</f>
        <v>2075.69</v>
      </c>
      <c r="H113" s="52"/>
    </row>
    <row r="114" spans="1:7" s="43" customFormat="1" ht="16.5" customHeight="1">
      <c r="A114" s="104" t="s">
        <v>41</v>
      </c>
      <c r="B114" s="105"/>
      <c r="C114" s="157"/>
      <c r="D114" s="157"/>
      <c r="E114" s="157"/>
      <c r="F114" s="157"/>
      <c r="G114" s="158"/>
    </row>
    <row r="115" spans="1:8" ht="16.5" customHeight="1">
      <c r="A115" s="165" t="s">
        <v>42</v>
      </c>
      <c r="B115" s="166" t="s">
        <v>164</v>
      </c>
      <c r="C115" s="119"/>
      <c r="D115" s="119"/>
      <c r="E115" s="119"/>
      <c r="F115" s="119"/>
      <c r="G115" s="193"/>
      <c r="H115" s="19"/>
    </row>
    <row r="116" spans="1:8" ht="16.5" customHeight="1">
      <c r="A116" s="316" t="s">
        <v>128</v>
      </c>
      <c r="B116" s="317"/>
      <c r="C116" s="119"/>
      <c r="D116" s="119"/>
      <c r="E116" s="119"/>
      <c r="F116" s="119"/>
      <c r="G116" s="193"/>
      <c r="H116" s="19"/>
    </row>
    <row r="117" spans="1:8" ht="10.5" customHeight="1">
      <c r="A117" s="279" t="s">
        <v>0</v>
      </c>
      <c r="B117" s="279" t="s">
        <v>43</v>
      </c>
      <c r="C117" s="279" t="s">
        <v>19</v>
      </c>
      <c r="D117" s="275" t="s">
        <v>1</v>
      </c>
      <c r="E117" s="276"/>
      <c r="F117" s="277"/>
      <c r="G117" s="283" t="s">
        <v>20</v>
      </c>
      <c r="H117" s="19"/>
    </row>
    <row r="118" spans="1:8" ht="16.5" customHeight="1">
      <c r="A118" s="280"/>
      <c r="B118" s="280"/>
      <c r="C118" s="280"/>
      <c r="D118" s="278"/>
      <c r="E118" s="309"/>
      <c r="F118" s="310"/>
      <c r="G118" s="284"/>
      <c r="H118" s="19"/>
    </row>
    <row r="119" spans="1:8" ht="18.75" customHeight="1">
      <c r="A119" s="274"/>
      <c r="B119" s="274"/>
      <c r="C119" s="274"/>
      <c r="D119" s="66" t="s">
        <v>2</v>
      </c>
      <c r="E119" s="66" t="s">
        <v>3</v>
      </c>
      <c r="F119" s="66" t="s">
        <v>4</v>
      </c>
      <c r="G119" s="285"/>
      <c r="H119" s="19"/>
    </row>
    <row r="120" spans="1:8" ht="16.5" customHeight="1">
      <c r="A120" s="75" t="s">
        <v>5</v>
      </c>
      <c r="B120" s="76"/>
      <c r="C120" s="76"/>
      <c r="D120" s="77"/>
      <c r="E120" s="77"/>
      <c r="F120" s="77"/>
      <c r="G120" s="78"/>
      <c r="H120" s="19"/>
    </row>
    <row r="121" spans="1:8" s="2" customFormat="1" ht="16.5" customHeight="1">
      <c r="A121" s="60" t="s">
        <v>27</v>
      </c>
      <c r="B121" s="64">
        <v>304</v>
      </c>
      <c r="C121" s="65">
        <v>260</v>
      </c>
      <c r="D121" s="466">
        <v>25.38</v>
      </c>
      <c r="E121" s="466">
        <v>21.26</v>
      </c>
      <c r="F121" s="466">
        <v>44.61</v>
      </c>
      <c r="G121" s="204">
        <v>471.23</v>
      </c>
      <c r="H121" s="20"/>
    </row>
    <row r="122" spans="1:8" s="11" customFormat="1" ht="16.5" customHeight="1">
      <c r="A122" s="174" t="s">
        <v>30</v>
      </c>
      <c r="B122" s="95">
        <v>57</v>
      </c>
      <c r="C122" s="96">
        <v>200</v>
      </c>
      <c r="D122" s="467">
        <v>2.79</v>
      </c>
      <c r="E122" s="467">
        <v>3.19</v>
      </c>
      <c r="F122" s="467">
        <v>19.71</v>
      </c>
      <c r="G122" s="95">
        <v>118.69</v>
      </c>
      <c r="H122" s="18"/>
    </row>
    <row r="123" spans="1:8" s="11" customFormat="1" ht="16.5" customHeight="1">
      <c r="A123" s="67" t="s">
        <v>7</v>
      </c>
      <c r="B123" s="95">
        <v>299.13</v>
      </c>
      <c r="C123" s="65">
        <v>70</v>
      </c>
      <c r="D123" s="467">
        <v>6.13</v>
      </c>
      <c r="E123" s="467">
        <v>0.49</v>
      </c>
      <c r="F123" s="467">
        <v>80.01</v>
      </c>
      <c r="G123" s="95">
        <v>186.43</v>
      </c>
      <c r="H123" s="18"/>
    </row>
    <row r="124" spans="1:8" s="27" customFormat="1" ht="21" customHeight="1">
      <c r="A124" s="67" t="s">
        <v>54</v>
      </c>
      <c r="B124" s="64">
        <v>351.17</v>
      </c>
      <c r="C124" s="65">
        <v>250</v>
      </c>
      <c r="D124" s="468">
        <v>1</v>
      </c>
      <c r="E124" s="468">
        <v>1</v>
      </c>
      <c r="F124" s="468">
        <v>24.5</v>
      </c>
      <c r="G124" s="179">
        <v>117.16</v>
      </c>
      <c r="H124" s="37"/>
    </row>
    <row r="125" spans="1:8" ht="18.75" customHeight="1">
      <c r="A125" s="68" t="s">
        <v>9</v>
      </c>
      <c r="B125" s="69"/>
      <c r="C125" s="69"/>
      <c r="D125" s="505">
        <f>SUM(D121:D124)</f>
        <v>35.3</v>
      </c>
      <c r="E125" s="505">
        <f>SUM(E121:E124)</f>
        <v>25.94</v>
      </c>
      <c r="F125" s="505">
        <f>SUM(F121:F124)</f>
        <v>168.82999999999998</v>
      </c>
      <c r="G125" s="70">
        <f>SUM(G121:G124)</f>
        <v>893.5100000000001</v>
      </c>
      <c r="H125" s="19"/>
    </row>
    <row r="126" spans="1:8" s="2" customFormat="1" ht="18.75" customHeight="1">
      <c r="A126" s="68"/>
      <c r="B126" s="69"/>
      <c r="C126" s="69"/>
      <c r="D126" s="69" t="s">
        <v>44</v>
      </c>
      <c r="E126" s="69" t="s">
        <v>44</v>
      </c>
      <c r="F126" s="69" t="s">
        <v>44</v>
      </c>
      <c r="G126" s="69" t="s">
        <v>44</v>
      </c>
      <c r="H126" s="20"/>
    </row>
    <row r="127" spans="1:8" s="7" customFormat="1" ht="10.5" customHeight="1">
      <c r="A127" s="147" t="s">
        <v>10</v>
      </c>
      <c r="B127" s="148"/>
      <c r="C127" s="148"/>
      <c r="D127" s="194"/>
      <c r="E127" s="194"/>
      <c r="F127" s="194"/>
      <c r="G127" s="195"/>
      <c r="H127" s="24"/>
    </row>
    <row r="128" spans="1:8" s="7" customFormat="1" ht="13.5" customHeight="1">
      <c r="A128" s="279" t="s">
        <v>0</v>
      </c>
      <c r="B128" s="279" t="s">
        <v>43</v>
      </c>
      <c r="C128" s="279" t="s">
        <v>19</v>
      </c>
      <c r="D128" s="275" t="s">
        <v>1</v>
      </c>
      <c r="E128" s="276"/>
      <c r="F128" s="277"/>
      <c r="G128" s="283" t="s">
        <v>20</v>
      </c>
      <c r="H128" s="24"/>
    </row>
    <row r="129" spans="1:8" s="7" customFormat="1" ht="18.75" customHeight="1">
      <c r="A129" s="280"/>
      <c r="B129" s="280"/>
      <c r="C129" s="280"/>
      <c r="D129" s="278"/>
      <c r="E129" s="309"/>
      <c r="F129" s="310"/>
      <c r="G129" s="284"/>
      <c r="H129" s="24"/>
    </row>
    <row r="130" spans="1:8" s="7" customFormat="1" ht="29.25" customHeight="1">
      <c r="A130" s="274"/>
      <c r="B130" s="274"/>
      <c r="C130" s="274"/>
      <c r="D130" s="66" t="s">
        <v>2</v>
      </c>
      <c r="E130" s="66" t="s">
        <v>3</v>
      </c>
      <c r="F130" s="66" t="s">
        <v>4</v>
      </c>
      <c r="G130" s="285"/>
      <c r="H130" s="24"/>
    </row>
    <row r="131" spans="1:8" s="6" customFormat="1" ht="32.25" customHeight="1">
      <c r="A131" s="60" t="s">
        <v>94</v>
      </c>
      <c r="B131" s="64">
        <v>209</v>
      </c>
      <c r="C131" s="65" t="s">
        <v>123</v>
      </c>
      <c r="D131" s="66">
        <v>11.96</v>
      </c>
      <c r="E131" s="66">
        <v>13.77</v>
      </c>
      <c r="F131" s="66">
        <v>14.85</v>
      </c>
      <c r="G131" s="66">
        <v>228.04</v>
      </c>
      <c r="H131" s="23"/>
    </row>
    <row r="132" spans="1:8" s="6" customFormat="1" ht="16.5" customHeight="1">
      <c r="A132" s="60" t="s">
        <v>140</v>
      </c>
      <c r="B132" s="64">
        <v>591</v>
      </c>
      <c r="C132" s="65" t="s">
        <v>110</v>
      </c>
      <c r="D132" s="66">
        <v>24.65</v>
      </c>
      <c r="E132" s="66">
        <v>22.36</v>
      </c>
      <c r="F132" s="66">
        <v>5.95</v>
      </c>
      <c r="G132" s="66">
        <v>210.25</v>
      </c>
      <c r="H132" s="23"/>
    </row>
    <row r="133" spans="1:8" s="5" customFormat="1" ht="16.5" customHeight="1">
      <c r="A133" s="60" t="s">
        <v>93</v>
      </c>
      <c r="B133" s="64">
        <v>692</v>
      </c>
      <c r="C133" s="65">
        <v>200</v>
      </c>
      <c r="D133" s="66">
        <v>3.81</v>
      </c>
      <c r="E133" s="66">
        <v>5.76</v>
      </c>
      <c r="F133" s="66">
        <v>30.68</v>
      </c>
      <c r="G133" s="66">
        <v>189.8</v>
      </c>
      <c r="H133" s="22"/>
    </row>
    <row r="134" spans="1:8" ht="16.5" customHeight="1">
      <c r="A134" s="170" t="s">
        <v>115</v>
      </c>
      <c r="B134" s="171">
        <v>245</v>
      </c>
      <c r="C134" s="172">
        <v>100</v>
      </c>
      <c r="D134" s="171">
        <v>1.1</v>
      </c>
      <c r="E134" s="171">
        <v>0.2</v>
      </c>
      <c r="F134" s="171">
        <v>3.8</v>
      </c>
      <c r="G134" s="171">
        <v>22</v>
      </c>
      <c r="H134" s="19"/>
    </row>
    <row r="135" spans="1:8" ht="16.5" customHeight="1">
      <c r="A135" s="67" t="s">
        <v>7</v>
      </c>
      <c r="B135" s="64">
        <v>299.13</v>
      </c>
      <c r="C135" s="65">
        <v>50</v>
      </c>
      <c r="D135" s="66">
        <v>4.38</v>
      </c>
      <c r="E135" s="66">
        <v>0.45</v>
      </c>
      <c r="F135" s="66">
        <v>57.15</v>
      </c>
      <c r="G135" s="66">
        <v>133.16</v>
      </c>
      <c r="H135" s="19"/>
    </row>
    <row r="136" spans="1:8" s="1" customFormat="1" ht="21.75" customHeight="1">
      <c r="A136" s="67" t="s">
        <v>8</v>
      </c>
      <c r="B136" s="64">
        <v>1</v>
      </c>
      <c r="C136" s="65">
        <v>70</v>
      </c>
      <c r="D136" s="66">
        <v>4.34</v>
      </c>
      <c r="E136" s="66">
        <v>13.22</v>
      </c>
      <c r="F136" s="66">
        <v>25.59</v>
      </c>
      <c r="G136" s="66">
        <v>238</v>
      </c>
      <c r="H136" s="21"/>
    </row>
    <row r="137" spans="1:8" s="51" customFormat="1" ht="17.25" customHeight="1">
      <c r="A137" s="173" t="s">
        <v>80</v>
      </c>
      <c r="B137" s="95">
        <v>399</v>
      </c>
      <c r="C137" s="96">
        <v>200</v>
      </c>
      <c r="D137" s="95">
        <v>0.9</v>
      </c>
      <c r="E137" s="95">
        <v>0</v>
      </c>
      <c r="F137" s="95">
        <v>18.18</v>
      </c>
      <c r="G137" s="205">
        <v>76</v>
      </c>
      <c r="H137" s="50"/>
    </row>
    <row r="138" spans="1:7" s="43" customFormat="1" ht="21" customHeight="1">
      <c r="A138" s="68" t="s">
        <v>11</v>
      </c>
      <c r="B138" s="69"/>
      <c r="C138" s="69"/>
      <c r="D138" s="70">
        <v>37</v>
      </c>
      <c r="E138" s="70">
        <v>28</v>
      </c>
      <c r="F138" s="70">
        <v>162</v>
      </c>
      <c r="G138" s="70">
        <v>849</v>
      </c>
    </row>
    <row r="139" spans="1:7" s="43" customFormat="1" ht="16.5" customHeight="1">
      <c r="A139" s="176" t="s">
        <v>149</v>
      </c>
      <c r="B139" s="176"/>
      <c r="C139" s="130"/>
      <c r="D139" s="130">
        <f>D138+D125</f>
        <v>72.3</v>
      </c>
      <c r="E139" s="130">
        <f>E138+E125</f>
        <v>53.94</v>
      </c>
      <c r="F139" s="130">
        <f>F138+F125</f>
        <v>330.83</v>
      </c>
      <c r="G139" s="130">
        <f>G138+G125</f>
        <v>1742.5100000000002</v>
      </c>
    </row>
    <row r="140" spans="1:7" ht="18.75">
      <c r="A140" s="200" t="s">
        <v>34</v>
      </c>
      <c r="B140" s="201"/>
      <c r="C140" s="201"/>
      <c r="D140" s="202">
        <f>D26+D55+D83+D113+D139+338</f>
        <v>690.6700000000001</v>
      </c>
      <c r="E140" s="202">
        <f>E26+E55+E83+E113+E139+364</f>
        <v>712.0799999999999</v>
      </c>
      <c r="F140" s="202">
        <f>F26+F55+F83+F113+F139+1691</f>
        <v>3346.09</v>
      </c>
      <c r="G140" s="202">
        <f>G26+G55+G83+G113+G139+9555</f>
        <v>19025.309999999998</v>
      </c>
    </row>
    <row r="141" spans="1:7" ht="18.75">
      <c r="A141" s="200" t="s">
        <v>107</v>
      </c>
      <c r="B141" s="201"/>
      <c r="C141" s="201"/>
      <c r="D141" s="202">
        <f>D140/10</f>
        <v>69.06700000000001</v>
      </c>
      <c r="E141" s="202">
        <f>E140/10</f>
        <v>71.208</v>
      </c>
      <c r="F141" s="202">
        <f>F140/10</f>
        <v>334.60900000000004</v>
      </c>
      <c r="G141" s="202">
        <f>G140/10</f>
        <v>1902.5309999999997</v>
      </c>
    </row>
    <row r="142" spans="1:7" ht="12.75">
      <c r="A142" s="162"/>
      <c r="B142" s="162"/>
      <c r="C142" s="162"/>
      <c r="D142" s="162"/>
      <c r="E142" s="162"/>
      <c r="F142" s="162"/>
      <c r="G142" s="162"/>
    </row>
    <row r="143" spans="1:7" s="444" customFormat="1" ht="16.5" customHeight="1">
      <c r="A143" s="439" t="s">
        <v>41</v>
      </c>
      <c r="B143" s="440"/>
      <c r="C143" s="469"/>
      <c r="D143" s="469"/>
      <c r="E143" s="469"/>
      <c r="F143" s="469"/>
      <c r="G143" s="470"/>
    </row>
    <row r="144" spans="1:8" s="412" customFormat="1" ht="16.5" customHeight="1">
      <c r="A144" s="443" t="s">
        <v>42</v>
      </c>
      <c r="B144" s="444"/>
      <c r="C144" s="471"/>
      <c r="D144" s="471"/>
      <c r="E144" s="471"/>
      <c r="F144" s="471"/>
      <c r="G144" s="472"/>
      <c r="H144" s="411"/>
    </row>
    <row r="145" spans="1:8" s="412" customFormat="1" ht="16.5" customHeight="1">
      <c r="A145" s="473" t="s">
        <v>128</v>
      </c>
      <c r="B145" s="474"/>
      <c r="C145" s="471"/>
      <c r="D145" s="471"/>
      <c r="E145" s="471"/>
      <c r="F145" s="471"/>
      <c r="G145" s="472"/>
      <c r="H145" s="411"/>
    </row>
    <row r="146" spans="1:8" s="412" customFormat="1" ht="10.5" customHeight="1">
      <c r="A146" s="475" t="s">
        <v>0</v>
      </c>
      <c r="B146" s="475" t="s">
        <v>43</v>
      </c>
      <c r="C146" s="475" t="s">
        <v>19</v>
      </c>
      <c r="D146" s="476" t="s">
        <v>1</v>
      </c>
      <c r="E146" s="477"/>
      <c r="F146" s="478"/>
      <c r="G146" s="452" t="s">
        <v>20</v>
      </c>
      <c r="H146" s="411"/>
    </row>
    <row r="147" spans="1:8" s="412" customFormat="1" ht="16.5" customHeight="1">
      <c r="A147" s="479"/>
      <c r="B147" s="479"/>
      <c r="C147" s="479"/>
      <c r="D147" s="480"/>
      <c r="E147" s="481"/>
      <c r="F147" s="482"/>
      <c r="G147" s="454"/>
      <c r="H147" s="411"/>
    </row>
    <row r="148" spans="1:8" s="412" customFormat="1" ht="18.75" customHeight="1">
      <c r="A148" s="483"/>
      <c r="B148" s="483"/>
      <c r="C148" s="483"/>
      <c r="D148" s="456" t="s">
        <v>2</v>
      </c>
      <c r="E148" s="456" t="s">
        <v>3</v>
      </c>
      <c r="F148" s="456" t="s">
        <v>4</v>
      </c>
      <c r="G148" s="457"/>
      <c r="H148" s="411"/>
    </row>
    <row r="149" spans="1:8" s="412" customFormat="1" ht="16.5" customHeight="1">
      <c r="A149" s="380" t="s">
        <v>5</v>
      </c>
      <c r="B149" s="381"/>
      <c r="C149" s="381"/>
      <c r="D149" s="447"/>
      <c r="E149" s="447"/>
      <c r="F149" s="447"/>
      <c r="G149" s="448"/>
      <c r="H149" s="411"/>
    </row>
    <row r="150" spans="1:8" s="412" customFormat="1" ht="16.5" customHeight="1">
      <c r="A150" s="458" t="s">
        <v>92</v>
      </c>
      <c r="B150" s="459">
        <v>467</v>
      </c>
      <c r="C150" s="460" t="s">
        <v>76</v>
      </c>
      <c r="D150" s="484">
        <v>29.65</v>
      </c>
      <c r="E150" s="484">
        <v>20.48</v>
      </c>
      <c r="F150" s="484">
        <v>42.88</v>
      </c>
      <c r="G150" s="456">
        <v>238.93</v>
      </c>
      <c r="H150" s="411"/>
    </row>
    <row r="151" spans="1:8" s="379" customFormat="1" ht="16.5" customHeight="1">
      <c r="A151" s="485" t="s">
        <v>30</v>
      </c>
      <c r="B151" s="399">
        <v>57</v>
      </c>
      <c r="C151" s="429">
        <v>200</v>
      </c>
      <c r="D151" s="430">
        <v>2.79</v>
      </c>
      <c r="E151" s="430">
        <v>3.19</v>
      </c>
      <c r="F151" s="430">
        <v>19.71</v>
      </c>
      <c r="G151" s="399">
        <v>118.69</v>
      </c>
      <c r="H151" s="378"/>
    </row>
    <row r="152" spans="1:8" s="379" customFormat="1" ht="16.5" customHeight="1">
      <c r="A152" s="461" t="s">
        <v>7</v>
      </c>
      <c r="B152" s="399">
        <v>299.13</v>
      </c>
      <c r="C152" s="460">
        <v>70</v>
      </c>
      <c r="D152" s="399">
        <v>6.13</v>
      </c>
      <c r="E152" s="399">
        <v>0.49</v>
      </c>
      <c r="F152" s="399">
        <v>80.01</v>
      </c>
      <c r="G152" s="399">
        <v>186.43</v>
      </c>
      <c r="H152" s="378"/>
    </row>
    <row r="153" spans="1:8" s="488" customFormat="1" ht="21" customHeight="1">
      <c r="A153" s="461" t="s">
        <v>54</v>
      </c>
      <c r="B153" s="459">
        <v>351.17</v>
      </c>
      <c r="C153" s="460">
        <v>250</v>
      </c>
      <c r="D153" s="486">
        <v>1</v>
      </c>
      <c r="E153" s="486">
        <v>1</v>
      </c>
      <c r="F153" s="486">
        <v>24.5</v>
      </c>
      <c r="G153" s="462">
        <v>117.16</v>
      </c>
      <c r="H153" s="487"/>
    </row>
    <row r="154" spans="1:8" s="412" customFormat="1" ht="18.75" customHeight="1">
      <c r="A154" s="403" t="s">
        <v>9</v>
      </c>
      <c r="B154" s="404"/>
      <c r="C154" s="404"/>
      <c r="D154" s="405">
        <v>29.8</v>
      </c>
      <c r="E154" s="405">
        <v>18.32</v>
      </c>
      <c r="F154" s="405">
        <v>130.11</v>
      </c>
      <c r="G154" s="405">
        <v>489.06</v>
      </c>
      <c r="H154" s="411"/>
    </row>
    <row r="155" spans="1:8" s="395" customFormat="1" ht="18.75" customHeight="1">
      <c r="A155" s="403"/>
      <c r="B155" s="404"/>
      <c r="C155" s="404"/>
      <c r="D155" s="404" t="s">
        <v>44</v>
      </c>
      <c r="E155" s="404" t="s">
        <v>44</v>
      </c>
      <c r="F155" s="404" t="s">
        <v>44</v>
      </c>
      <c r="G155" s="404" t="s">
        <v>44</v>
      </c>
      <c r="H155" s="394"/>
    </row>
    <row r="156" spans="1:8" s="492" customFormat="1" ht="10.5" customHeight="1">
      <c r="A156" s="432" t="s">
        <v>10</v>
      </c>
      <c r="B156" s="433"/>
      <c r="C156" s="433"/>
      <c r="D156" s="489"/>
      <c r="E156" s="489"/>
      <c r="F156" s="489"/>
      <c r="G156" s="490"/>
      <c r="H156" s="491"/>
    </row>
    <row r="157" spans="1:8" s="492" customFormat="1" ht="13.5" customHeight="1">
      <c r="A157" s="475" t="s">
        <v>0</v>
      </c>
      <c r="B157" s="475" t="s">
        <v>43</v>
      </c>
      <c r="C157" s="475" t="s">
        <v>19</v>
      </c>
      <c r="D157" s="476" t="s">
        <v>1</v>
      </c>
      <c r="E157" s="477"/>
      <c r="F157" s="478"/>
      <c r="G157" s="452" t="s">
        <v>20</v>
      </c>
      <c r="H157" s="491"/>
    </row>
    <row r="158" spans="1:8" s="492" customFormat="1" ht="18.75" customHeight="1">
      <c r="A158" s="479"/>
      <c r="B158" s="479"/>
      <c r="C158" s="479"/>
      <c r="D158" s="480"/>
      <c r="E158" s="481"/>
      <c r="F158" s="482"/>
      <c r="G158" s="454"/>
      <c r="H158" s="491"/>
    </row>
    <row r="159" spans="1:8" s="492" customFormat="1" ht="29.25" customHeight="1">
      <c r="A159" s="483"/>
      <c r="B159" s="483"/>
      <c r="C159" s="483"/>
      <c r="D159" s="456" t="s">
        <v>2</v>
      </c>
      <c r="E159" s="456" t="s">
        <v>3</v>
      </c>
      <c r="F159" s="456" t="s">
        <v>4</v>
      </c>
      <c r="G159" s="457"/>
      <c r="H159" s="491"/>
    </row>
    <row r="160" spans="1:8" s="494" customFormat="1" ht="32.25" customHeight="1">
      <c r="A160" s="458" t="s">
        <v>94</v>
      </c>
      <c r="B160" s="459">
        <v>209</v>
      </c>
      <c r="C160" s="460" t="s">
        <v>123</v>
      </c>
      <c r="D160" s="456">
        <v>11.96</v>
      </c>
      <c r="E160" s="456">
        <v>13.77</v>
      </c>
      <c r="F160" s="456">
        <v>14.85</v>
      </c>
      <c r="G160" s="456">
        <v>228.04</v>
      </c>
      <c r="H160" s="493"/>
    </row>
    <row r="161" spans="1:8" s="494" customFormat="1" ht="16.5" customHeight="1">
      <c r="A161" s="458" t="s">
        <v>140</v>
      </c>
      <c r="B161" s="459">
        <v>591</v>
      </c>
      <c r="C161" s="460" t="s">
        <v>110</v>
      </c>
      <c r="D161" s="456">
        <v>24.65</v>
      </c>
      <c r="E161" s="456">
        <v>22.36</v>
      </c>
      <c r="F161" s="456">
        <v>5.95</v>
      </c>
      <c r="G161" s="456">
        <v>210.25</v>
      </c>
      <c r="H161" s="493"/>
    </row>
    <row r="162" spans="1:8" s="384" customFormat="1" ht="16.5" customHeight="1">
      <c r="A162" s="458" t="s">
        <v>93</v>
      </c>
      <c r="B162" s="459">
        <v>692</v>
      </c>
      <c r="C162" s="460">
        <v>200</v>
      </c>
      <c r="D162" s="456">
        <v>3.81</v>
      </c>
      <c r="E162" s="456">
        <v>5.76</v>
      </c>
      <c r="F162" s="456">
        <v>30.68</v>
      </c>
      <c r="G162" s="456">
        <v>189.8</v>
      </c>
      <c r="H162" s="383"/>
    </row>
    <row r="163" spans="1:8" s="412" customFormat="1" ht="16.5" customHeight="1">
      <c r="A163" s="495" t="s">
        <v>115</v>
      </c>
      <c r="B163" s="496">
        <v>245</v>
      </c>
      <c r="C163" s="497">
        <v>100</v>
      </c>
      <c r="D163" s="496">
        <v>1.1</v>
      </c>
      <c r="E163" s="496">
        <v>0.2</v>
      </c>
      <c r="F163" s="496">
        <v>3.8</v>
      </c>
      <c r="G163" s="496">
        <v>22</v>
      </c>
      <c r="H163" s="411"/>
    </row>
    <row r="164" spans="1:8" s="412" customFormat="1" ht="16.5" customHeight="1">
      <c r="A164" s="461" t="s">
        <v>7</v>
      </c>
      <c r="B164" s="459">
        <v>299.13</v>
      </c>
      <c r="C164" s="460">
        <v>50</v>
      </c>
      <c r="D164" s="456">
        <v>4.38</v>
      </c>
      <c r="E164" s="456">
        <v>0.45</v>
      </c>
      <c r="F164" s="456">
        <v>57.15</v>
      </c>
      <c r="G164" s="456">
        <v>133.16</v>
      </c>
      <c r="H164" s="411"/>
    </row>
    <row r="165" spans="1:8" s="402" customFormat="1" ht="21.75" customHeight="1">
      <c r="A165" s="461" t="s">
        <v>8</v>
      </c>
      <c r="B165" s="459">
        <v>1</v>
      </c>
      <c r="C165" s="460">
        <v>70</v>
      </c>
      <c r="D165" s="456">
        <v>4.34</v>
      </c>
      <c r="E165" s="456">
        <v>13.22</v>
      </c>
      <c r="F165" s="456">
        <v>25.59</v>
      </c>
      <c r="G165" s="456">
        <v>238</v>
      </c>
      <c r="H165" s="401"/>
    </row>
    <row r="166" spans="1:8" s="501" customFormat="1" ht="17.25" customHeight="1">
      <c r="A166" s="498" t="s">
        <v>80</v>
      </c>
      <c r="B166" s="399">
        <v>399</v>
      </c>
      <c r="C166" s="429">
        <v>200</v>
      </c>
      <c r="D166" s="399">
        <v>0.9</v>
      </c>
      <c r="E166" s="399">
        <v>0</v>
      </c>
      <c r="F166" s="399">
        <v>18.18</v>
      </c>
      <c r="G166" s="499">
        <v>76</v>
      </c>
      <c r="H166" s="500"/>
    </row>
    <row r="167" spans="1:7" s="444" customFormat="1" ht="21" customHeight="1">
      <c r="A167" s="403" t="s">
        <v>11</v>
      </c>
      <c r="B167" s="404"/>
      <c r="C167" s="404"/>
      <c r="D167" s="405">
        <v>37</v>
      </c>
      <c r="E167" s="405">
        <v>28</v>
      </c>
      <c r="F167" s="405">
        <v>162</v>
      </c>
      <c r="G167" s="405">
        <v>849</v>
      </c>
    </row>
    <row r="168" spans="1:7" s="444" customFormat="1" ht="16.5" customHeight="1">
      <c r="A168" s="464" t="s">
        <v>149</v>
      </c>
      <c r="B168" s="464"/>
      <c r="C168" s="465"/>
      <c r="D168" s="465">
        <f>D167+D154</f>
        <v>66.8</v>
      </c>
      <c r="E168" s="465">
        <f>E167+E154</f>
        <v>46.32</v>
      </c>
      <c r="F168" s="465">
        <f>F167+F154</f>
        <v>292.11</v>
      </c>
      <c r="G168" s="465">
        <f>G167+G154</f>
        <v>1338.06</v>
      </c>
    </row>
    <row r="169" spans="1:7" s="412" customFormat="1" ht="18.75">
      <c r="A169" s="502" t="s">
        <v>34</v>
      </c>
      <c r="B169" s="503"/>
      <c r="C169" s="503"/>
      <c r="D169" s="504">
        <f>'Сырье 12-18 лет (1-5день)'!D57+'Сырье 12-18 лет (1-5день)'!D86+'Сырье 12-18 лет (1-5день)'!D114+'Сырье 12-18 лет (1-5день)'!D141+'Сырье 12-18 лет (1-5день)'!D193+D55+D84+D112+D142+D168</f>
        <v>235.19</v>
      </c>
      <c r="E169" s="504">
        <f>'Сырье 12-18 лет (1-5день)'!E57+'Сырье 12-18 лет (1-5день)'!E86+'Сырье 12-18 лет (1-5день)'!E114+'Сырье 12-18 лет (1-5день)'!E141+'Сырье 12-18 лет (1-5день)'!E193+E55+E84+E112+E142+E168</f>
        <v>240.92</v>
      </c>
      <c r="F169" s="504">
        <f>'Сырье 12-18 лет (1-5день)'!F57+'Сырье 12-18 лет (1-5день)'!F86+'Сырье 12-18 лет (1-5день)'!F114+'Сырье 12-18 лет (1-5день)'!F141+'Сырье 12-18 лет (1-5день)'!F193+F55+F84+F112+F142+F168</f>
        <v>1118.54</v>
      </c>
      <c r="G169" s="504">
        <f>'Сырье 12-18 лет (1-5день)'!G57+'Сырье 12-18 лет (1-5день)'!G86+'Сырье 12-18 лет (1-5день)'!G114+'Сырье 12-18 лет (1-5день)'!G141+'Сырье 12-18 лет (1-5день)'!G193+G55+G84+G112+G142+G168</f>
        <v>6348.93</v>
      </c>
    </row>
    <row r="170" spans="1:7" s="412" customFormat="1" ht="18.75">
      <c r="A170" s="502" t="s">
        <v>107</v>
      </c>
      <c r="B170" s="503"/>
      <c r="C170" s="503"/>
      <c r="D170" s="504">
        <f>D169/10</f>
        <v>23.519</v>
      </c>
      <c r="E170" s="504">
        <f>E169/10</f>
        <v>24.092</v>
      </c>
      <c r="F170" s="504">
        <f>F169/10</f>
        <v>111.854</v>
      </c>
      <c r="G170" s="504">
        <f>G169/10</f>
        <v>634.893</v>
      </c>
    </row>
    <row r="171" spans="1:7" ht="12.75">
      <c r="A171" s="136"/>
      <c r="B171" s="136"/>
      <c r="C171" s="136"/>
      <c r="D171" s="136"/>
      <c r="E171" s="136"/>
      <c r="F171" s="136"/>
      <c r="G171" s="136"/>
    </row>
    <row r="172" spans="1:7" ht="12.75">
      <c r="A172" s="136"/>
      <c r="B172" s="136"/>
      <c r="C172" s="136"/>
      <c r="D172" s="136"/>
      <c r="E172" s="136"/>
      <c r="F172" s="136"/>
      <c r="G172" s="136"/>
    </row>
    <row r="173" spans="1:7" ht="12.75">
      <c r="A173" s="136"/>
      <c r="B173" s="136"/>
      <c r="C173" s="136"/>
      <c r="D173" s="136"/>
      <c r="E173" s="136"/>
      <c r="F173" s="136"/>
      <c r="G173" s="136"/>
    </row>
    <row r="174" spans="1:7" ht="12.75">
      <c r="A174" s="136"/>
      <c r="B174" s="136"/>
      <c r="C174" s="136"/>
      <c r="D174" s="136"/>
      <c r="E174" s="136"/>
      <c r="F174" s="136"/>
      <c r="G174" s="136"/>
    </row>
    <row r="175" spans="1:7" ht="12.75">
      <c r="A175" s="136"/>
      <c r="B175" s="136"/>
      <c r="C175" s="136"/>
      <c r="D175" s="136"/>
      <c r="E175" s="136"/>
      <c r="F175" s="136"/>
      <c r="G175" s="136"/>
    </row>
    <row r="176" spans="1:7" ht="12.75">
      <c r="A176" s="136"/>
      <c r="B176" s="136"/>
      <c r="C176" s="136"/>
      <c r="D176" s="136"/>
      <c r="E176" s="136"/>
      <c r="F176" s="136"/>
      <c r="G176" s="136"/>
    </row>
    <row r="177" spans="1:7" ht="12.75">
      <c r="A177" s="136"/>
      <c r="B177" s="136"/>
      <c r="C177" s="136"/>
      <c r="D177" s="136"/>
      <c r="E177" s="136"/>
      <c r="F177" s="136"/>
      <c r="G177" s="136"/>
    </row>
    <row r="178" spans="1:7" ht="12.75">
      <c r="A178" s="136"/>
      <c r="B178" s="136"/>
      <c r="C178" s="136"/>
      <c r="D178" s="136"/>
      <c r="E178" s="136"/>
      <c r="F178" s="136"/>
      <c r="G178" s="136"/>
    </row>
    <row r="179" spans="1:7" ht="12.75">
      <c r="A179" s="136"/>
      <c r="B179" s="136"/>
      <c r="C179" s="136"/>
      <c r="D179" s="136"/>
      <c r="E179" s="136"/>
      <c r="F179" s="136"/>
      <c r="G179" s="136"/>
    </row>
    <row r="180" spans="1:7" ht="12.75">
      <c r="A180" s="136"/>
      <c r="B180" s="136"/>
      <c r="C180" s="136"/>
      <c r="D180" s="136"/>
      <c r="E180" s="136"/>
      <c r="F180" s="136"/>
      <c r="G180" s="136"/>
    </row>
    <row r="181" spans="1:7" ht="12.75">
      <c r="A181" s="136"/>
      <c r="B181" s="136"/>
      <c r="C181" s="136"/>
      <c r="D181" s="136"/>
      <c r="E181" s="136"/>
      <c r="F181" s="136"/>
      <c r="G181" s="136"/>
    </row>
    <row r="182" spans="1:7" ht="12.75">
      <c r="A182" s="136"/>
      <c r="B182" s="136"/>
      <c r="C182" s="136"/>
      <c r="D182" s="136"/>
      <c r="E182" s="136"/>
      <c r="F182" s="136"/>
      <c r="G182" s="136"/>
    </row>
    <row r="183" spans="1:7" ht="12.75">
      <c r="A183" s="136"/>
      <c r="B183" s="136"/>
      <c r="C183" s="136"/>
      <c r="D183" s="136"/>
      <c r="E183" s="136"/>
      <c r="F183" s="136"/>
      <c r="G183" s="136"/>
    </row>
    <row r="184" spans="1:7" ht="12.75">
      <c r="A184" s="136"/>
      <c r="B184" s="136"/>
      <c r="C184" s="136"/>
      <c r="D184" s="136"/>
      <c r="E184" s="136"/>
      <c r="F184" s="136"/>
      <c r="G184" s="136"/>
    </row>
    <row r="185" spans="1:7" ht="12.75">
      <c r="A185" s="136"/>
      <c r="B185" s="136"/>
      <c r="C185" s="136"/>
      <c r="D185" s="136"/>
      <c r="E185" s="136"/>
      <c r="F185" s="136"/>
      <c r="G185" s="136"/>
    </row>
    <row r="186" spans="1:7" ht="12.75">
      <c r="A186" s="136"/>
      <c r="B186" s="136"/>
      <c r="C186" s="136"/>
      <c r="D186" s="136"/>
      <c r="E186" s="136"/>
      <c r="F186" s="136"/>
      <c r="G186" s="136"/>
    </row>
    <row r="187" spans="1:7" ht="12.75">
      <c r="A187" s="136"/>
      <c r="B187" s="136"/>
      <c r="C187" s="136"/>
      <c r="D187" s="136"/>
      <c r="E187" s="136"/>
      <c r="F187" s="136"/>
      <c r="G187" s="136"/>
    </row>
    <row r="188" spans="1:7" ht="12.75">
      <c r="A188" s="136"/>
      <c r="B188" s="136"/>
      <c r="C188" s="136"/>
      <c r="D188" s="136"/>
      <c r="E188" s="136"/>
      <c r="F188" s="136"/>
      <c r="G188" s="136"/>
    </row>
    <row r="189" spans="1:7" ht="12.75">
      <c r="A189" s="136"/>
      <c r="B189" s="136"/>
      <c r="C189" s="136"/>
      <c r="D189" s="136"/>
      <c r="E189" s="136"/>
      <c r="F189" s="136"/>
      <c r="G189" s="136"/>
    </row>
    <row r="190" spans="1:7" ht="12.75">
      <c r="A190" s="136"/>
      <c r="B190" s="136"/>
      <c r="C190" s="136"/>
      <c r="D190" s="136"/>
      <c r="E190" s="136"/>
      <c r="F190" s="136"/>
      <c r="G190" s="136"/>
    </row>
    <row r="191" spans="1:7" ht="12.75">
      <c r="A191" s="136"/>
      <c r="B191" s="136"/>
      <c r="C191" s="136"/>
      <c r="D191" s="136"/>
      <c r="E191" s="136"/>
      <c r="F191" s="136"/>
      <c r="G191" s="136"/>
    </row>
    <row r="192" spans="1:7" ht="12.75">
      <c r="A192" s="136"/>
      <c r="B192" s="136"/>
      <c r="C192" s="136"/>
      <c r="D192" s="136"/>
      <c r="E192" s="136"/>
      <c r="F192" s="136"/>
      <c r="G192" s="136"/>
    </row>
    <row r="193" spans="1:7" ht="12.75">
      <c r="A193" s="136"/>
      <c r="B193" s="136"/>
      <c r="C193" s="136"/>
      <c r="D193" s="136"/>
      <c r="E193" s="136"/>
      <c r="F193" s="136"/>
      <c r="G193" s="136"/>
    </row>
    <row r="194" spans="1:7" ht="12.75">
      <c r="A194" s="136"/>
      <c r="B194" s="136"/>
      <c r="C194" s="136"/>
      <c r="D194" s="136"/>
      <c r="E194" s="136"/>
      <c r="F194" s="136"/>
      <c r="G194" s="136"/>
    </row>
    <row r="195" spans="1:7" ht="12.75">
      <c r="A195" s="136"/>
      <c r="B195" s="136"/>
      <c r="C195" s="136"/>
      <c r="D195" s="136"/>
      <c r="E195" s="136"/>
      <c r="F195" s="136"/>
      <c r="G195" s="136"/>
    </row>
    <row r="196" spans="1:7" ht="12.75">
      <c r="A196" s="136"/>
      <c r="B196" s="136"/>
      <c r="C196" s="136"/>
      <c r="D196" s="136"/>
      <c r="E196" s="136"/>
      <c r="F196" s="136"/>
      <c r="G196" s="136"/>
    </row>
    <row r="197" spans="1:7" ht="12.75">
      <c r="A197" s="136"/>
      <c r="B197" s="136"/>
      <c r="C197" s="136"/>
      <c r="D197" s="136"/>
      <c r="E197" s="136"/>
      <c r="F197" s="136"/>
      <c r="G197" s="136"/>
    </row>
    <row r="198" spans="1:7" ht="12.75">
      <c r="A198" s="136"/>
      <c r="B198" s="136"/>
      <c r="C198" s="136"/>
      <c r="D198" s="136"/>
      <c r="E198" s="136"/>
      <c r="F198" s="136"/>
      <c r="G198" s="136"/>
    </row>
    <row r="199" spans="1:7" ht="12.75">
      <c r="A199" s="136"/>
      <c r="B199" s="136"/>
      <c r="C199" s="136"/>
      <c r="D199" s="136"/>
      <c r="E199" s="136"/>
      <c r="F199" s="136"/>
      <c r="G199" s="136"/>
    </row>
    <row r="200" spans="1:7" ht="12.75">
      <c r="A200" s="136"/>
      <c r="B200" s="136"/>
      <c r="C200" s="136"/>
      <c r="D200" s="136"/>
      <c r="E200" s="136"/>
      <c r="F200" s="136"/>
      <c r="G200" s="136"/>
    </row>
    <row r="201" spans="1:7" ht="12.75">
      <c r="A201" s="136"/>
      <c r="B201" s="136"/>
      <c r="C201" s="136"/>
      <c r="D201" s="136"/>
      <c r="E201" s="136"/>
      <c r="F201" s="136"/>
      <c r="G201" s="136"/>
    </row>
    <row r="202" spans="1:7" ht="12.75">
      <c r="A202" s="136"/>
      <c r="B202" s="136"/>
      <c r="C202" s="136"/>
      <c r="D202" s="136"/>
      <c r="E202" s="136"/>
      <c r="F202" s="136"/>
      <c r="G202" s="136"/>
    </row>
    <row r="203" spans="1:7" ht="12.75">
      <c r="A203" s="136"/>
      <c r="B203" s="136"/>
      <c r="C203" s="136"/>
      <c r="D203" s="136"/>
      <c r="E203" s="136"/>
      <c r="F203" s="136"/>
      <c r="G203" s="136"/>
    </row>
    <row r="204" spans="1:7" ht="12.75">
      <c r="A204" s="136"/>
      <c r="B204" s="136"/>
      <c r="C204" s="136"/>
      <c r="D204" s="136"/>
      <c r="E204" s="136"/>
      <c r="F204" s="136"/>
      <c r="G204" s="136"/>
    </row>
    <row r="205" spans="1:7" ht="12.75">
      <c r="A205" s="136"/>
      <c r="B205" s="136"/>
      <c r="C205" s="136"/>
      <c r="D205" s="136"/>
      <c r="E205" s="136"/>
      <c r="F205" s="136"/>
      <c r="G205" s="136"/>
    </row>
    <row r="206" spans="1:7" ht="12.75">
      <c r="A206" s="136"/>
      <c r="B206" s="136"/>
      <c r="C206" s="136"/>
      <c r="D206" s="136"/>
      <c r="E206" s="136"/>
      <c r="F206" s="136"/>
      <c r="G206" s="136"/>
    </row>
    <row r="207" spans="1:7" ht="12.75">
      <c r="A207" s="136"/>
      <c r="B207" s="136"/>
      <c r="C207" s="136"/>
      <c r="D207" s="136"/>
      <c r="E207" s="136"/>
      <c r="F207" s="136"/>
      <c r="G207" s="136"/>
    </row>
    <row r="208" spans="1:7" ht="12.75">
      <c r="A208" s="136"/>
      <c r="B208" s="136"/>
      <c r="C208" s="136"/>
      <c r="D208" s="136"/>
      <c r="E208" s="136"/>
      <c r="F208" s="136"/>
      <c r="G208" s="136"/>
    </row>
    <row r="209" spans="1:7" ht="12.75">
      <c r="A209" s="136"/>
      <c r="B209" s="136"/>
      <c r="C209" s="136"/>
      <c r="D209" s="136"/>
      <c r="E209" s="136"/>
      <c r="F209" s="136"/>
      <c r="G209" s="136"/>
    </row>
    <row r="210" spans="1:7" ht="12.75">
      <c r="A210" s="136"/>
      <c r="B210" s="136"/>
      <c r="C210" s="136"/>
      <c r="D210" s="136"/>
      <c r="E210" s="136"/>
      <c r="F210" s="136"/>
      <c r="G210" s="136"/>
    </row>
    <row r="211" spans="1:7" ht="12.75">
      <c r="A211" s="136"/>
      <c r="B211" s="136"/>
      <c r="C211" s="136"/>
      <c r="D211" s="136"/>
      <c r="E211" s="136"/>
      <c r="F211" s="136"/>
      <c r="G211" s="136"/>
    </row>
    <row r="212" spans="1:7" ht="12.75">
      <c r="A212" s="136"/>
      <c r="B212" s="136"/>
      <c r="C212" s="136"/>
      <c r="D212" s="136"/>
      <c r="E212" s="136"/>
      <c r="F212" s="136"/>
      <c r="G212" s="136"/>
    </row>
    <row r="213" spans="1:7" ht="12.75">
      <c r="A213" s="136"/>
      <c r="B213" s="136"/>
      <c r="C213" s="136"/>
      <c r="D213" s="136"/>
      <c r="E213" s="136"/>
      <c r="F213" s="136"/>
      <c r="G213" s="136"/>
    </row>
    <row r="214" spans="1:7" ht="12.75">
      <c r="A214" s="136"/>
      <c r="B214" s="136"/>
      <c r="C214" s="136"/>
      <c r="D214" s="136"/>
      <c r="E214" s="136"/>
      <c r="F214" s="136"/>
      <c r="G214" s="136"/>
    </row>
    <row r="215" spans="1:7" ht="12.75">
      <c r="A215" s="136"/>
      <c r="B215" s="136"/>
      <c r="C215" s="136"/>
      <c r="D215" s="136"/>
      <c r="E215" s="136"/>
      <c r="F215" s="136"/>
      <c r="G215" s="136"/>
    </row>
    <row r="216" spans="1:7" ht="12.75">
      <c r="A216" s="136"/>
      <c r="B216" s="136"/>
      <c r="C216" s="136"/>
      <c r="D216" s="136"/>
      <c r="E216" s="136"/>
      <c r="F216" s="136"/>
      <c r="G216" s="136"/>
    </row>
    <row r="217" spans="1:7" ht="12.75">
      <c r="A217" s="136"/>
      <c r="B217" s="136"/>
      <c r="C217" s="136"/>
      <c r="D217" s="136"/>
      <c r="E217" s="136"/>
      <c r="F217" s="136"/>
      <c r="G217" s="136"/>
    </row>
    <row r="218" spans="1:7" ht="12.75">
      <c r="A218" s="136"/>
      <c r="B218" s="136"/>
      <c r="C218" s="136"/>
      <c r="D218" s="136"/>
      <c r="E218" s="136"/>
      <c r="F218" s="136"/>
      <c r="G218" s="136"/>
    </row>
    <row r="219" spans="1:7" ht="12.75">
      <c r="A219" s="136"/>
      <c r="B219" s="136"/>
      <c r="C219" s="136"/>
      <c r="D219" s="136"/>
      <c r="E219" s="136"/>
      <c r="F219" s="136"/>
      <c r="G219" s="136"/>
    </row>
    <row r="220" spans="1:7" ht="12.75">
      <c r="A220" s="136"/>
      <c r="B220" s="136"/>
      <c r="C220" s="136"/>
      <c r="D220" s="136"/>
      <c r="E220" s="136"/>
      <c r="F220" s="136"/>
      <c r="G220" s="136"/>
    </row>
    <row r="221" spans="1:7" ht="12.75">
      <c r="A221" s="136"/>
      <c r="B221" s="136"/>
      <c r="C221" s="136"/>
      <c r="D221" s="136"/>
      <c r="E221" s="136"/>
      <c r="F221" s="136"/>
      <c r="G221" s="136"/>
    </row>
    <row r="222" spans="1:7" ht="12.75">
      <c r="A222" s="136"/>
      <c r="B222" s="136"/>
      <c r="C222" s="136"/>
      <c r="D222" s="136"/>
      <c r="E222" s="136"/>
      <c r="F222" s="136"/>
      <c r="G222" s="136"/>
    </row>
    <row r="223" spans="1:7" ht="12.75">
      <c r="A223" s="136"/>
      <c r="B223" s="136"/>
      <c r="C223" s="136"/>
      <c r="D223" s="136"/>
      <c r="E223" s="136"/>
      <c r="F223" s="136"/>
      <c r="G223" s="136"/>
    </row>
    <row r="224" spans="1:7" ht="12.75">
      <c r="A224" s="136"/>
      <c r="B224" s="136"/>
      <c r="C224" s="136"/>
      <c r="D224" s="136"/>
      <c r="E224" s="136"/>
      <c r="F224" s="136"/>
      <c r="G224" s="136"/>
    </row>
    <row r="225" spans="1:7" ht="12.75">
      <c r="A225" s="136"/>
      <c r="B225" s="136"/>
      <c r="C225" s="136"/>
      <c r="D225" s="136"/>
      <c r="E225" s="136"/>
      <c r="F225" s="136"/>
      <c r="G225" s="136"/>
    </row>
    <row r="226" spans="1:7" ht="12.75">
      <c r="A226" s="136"/>
      <c r="B226" s="136"/>
      <c r="C226" s="136"/>
      <c r="D226" s="136"/>
      <c r="E226" s="136"/>
      <c r="F226" s="136"/>
      <c r="G226" s="136"/>
    </row>
    <row r="227" spans="1:7" ht="12.75">
      <c r="A227" s="136"/>
      <c r="B227" s="136"/>
      <c r="C227" s="136"/>
      <c r="D227" s="136"/>
      <c r="E227" s="136"/>
      <c r="F227" s="136"/>
      <c r="G227" s="136"/>
    </row>
    <row r="228" spans="1:7" ht="12.75">
      <c r="A228" s="136"/>
      <c r="B228" s="136"/>
      <c r="C228" s="136"/>
      <c r="D228" s="136"/>
      <c r="E228" s="136"/>
      <c r="F228" s="136"/>
      <c r="G228" s="136"/>
    </row>
    <row r="229" spans="1:7" ht="12.75">
      <c r="A229" s="136"/>
      <c r="B229" s="136"/>
      <c r="C229" s="136"/>
      <c r="D229" s="136"/>
      <c r="E229" s="136"/>
      <c r="F229" s="136"/>
      <c r="G229" s="136"/>
    </row>
    <row r="230" spans="1:7" ht="12.75">
      <c r="A230" s="136"/>
      <c r="B230" s="136"/>
      <c r="C230" s="136"/>
      <c r="D230" s="136"/>
      <c r="E230" s="136"/>
      <c r="F230" s="136"/>
      <c r="G230" s="136"/>
    </row>
    <row r="231" spans="1:7" ht="12.75">
      <c r="A231" s="136"/>
      <c r="B231" s="136"/>
      <c r="C231" s="136"/>
      <c r="D231" s="136"/>
      <c r="E231" s="136"/>
      <c r="F231" s="136"/>
      <c r="G231" s="136"/>
    </row>
    <row r="232" spans="1:7" ht="12.75">
      <c r="A232" s="136"/>
      <c r="B232" s="136"/>
      <c r="C232" s="136"/>
      <c r="D232" s="136"/>
      <c r="E232" s="136"/>
      <c r="F232" s="136"/>
      <c r="G232" s="136"/>
    </row>
    <row r="233" spans="1:7" ht="12.75">
      <c r="A233" s="136"/>
      <c r="B233" s="136"/>
      <c r="C233" s="136"/>
      <c r="D233" s="136"/>
      <c r="E233" s="136"/>
      <c r="F233" s="136"/>
      <c r="G233" s="136"/>
    </row>
    <row r="234" spans="1:7" ht="12.75">
      <c r="A234" s="136"/>
      <c r="B234" s="136"/>
      <c r="C234" s="136"/>
      <c r="D234" s="136"/>
      <c r="E234" s="136"/>
      <c r="F234" s="136"/>
      <c r="G234" s="136"/>
    </row>
    <row r="235" spans="1:7" ht="12.75">
      <c r="A235" s="136"/>
      <c r="B235" s="136"/>
      <c r="C235" s="136"/>
      <c r="D235" s="136"/>
      <c r="E235" s="136"/>
      <c r="F235" s="136"/>
      <c r="G235" s="136"/>
    </row>
    <row r="236" spans="1:7" ht="12.75">
      <c r="A236" s="136"/>
      <c r="B236" s="136"/>
      <c r="C236" s="136"/>
      <c r="D236" s="136"/>
      <c r="E236" s="136"/>
      <c r="F236" s="136"/>
      <c r="G236" s="136"/>
    </row>
    <row r="237" spans="1:7" ht="12.75">
      <c r="A237" s="136"/>
      <c r="B237" s="136"/>
      <c r="C237" s="136"/>
      <c r="D237" s="136"/>
      <c r="E237" s="136"/>
      <c r="F237" s="136"/>
      <c r="G237" s="136"/>
    </row>
    <row r="238" spans="1:7" ht="12.75">
      <c r="A238" s="136"/>
      <c r="B238" s="136"/>
      <c r="C238" s="136"/>
      <c r="D238" s="136"/>
      <c r="E238" s="136"/>
      <c r="F238" s="136"/>
      <c r="G238" s="136"/>
    </row>
    <row r="239" spans="1:7" ht="12.75">
      <c r="A239" s="136"/>
      <c r="B239" s="136"/>
      <c r="C239" s="136"/>
      <c r="D239" s="136"/>
      <c r="E239" s="136"/>
      <c r="F239" s="136"/>
      <c r="G239" s="136"/>
    </row>
    <row r="240" spans="1:7" ht="12.75">
      <c r="A240" s="136"/>
      <c r="B240" s="136"/>
      <c r="C240" s="136"/>
      <c r="D240" s="136"/>
      <c r="E240" s="136"/>
      <c r="F240" s="136"/>
      <c r="G240" s="136"/>
    </row>
    <row r="241" spans="1:7" ht="12.75">
      <c r="A241" s="136"/>
      <c r="B241" s="136"/>
      <c r="C241" s="136"/>
      <c r="D241" s="136"/>
      <c r="E241" s="136"/>
      <c r="F241" s="136"/>
      <c r="G241" s="136"/>
    </row>
    <row r="242" spans="1:7" ht="12.75">
      <c r="A242" s="136"/>
      <c r="B242" s="136"/>
      <c r="C242" s="136"/>
      <c r="D242" s="136"/>
      <c r="E242" s="136"/>
      <c r="F242" s="136"/>
      <c r="G242" s="136"/>
    </row>
    <row r="243" spans="1:7" ht="12.75">
      <c r="A243" s="136"/>
      <c r="B243" s="136"/>
      <c r="C243" s="136"/>
      <c r="D243" s="136"/>
      <c r="E243" s="136"/>
      <c r="F243" s="136"/>
      <c r="G243" s="136"/>
    </row>
    <row r="244" spans="1:7" ht="12.75">
      <c r="A244" s="136"/>
      <c r="B244" s="136"/>
      <c r="C244" s="136"/>
      <c r="D244" s="136"/>
      <c r="E244" s="136"/>
      <c r="F244" s="136"/>
      <c r="G244" s="136"/>
    </row>
    <row r="245" spans="1:7" ht="12.75">
      <c r="A245" s="136"/>
      <c r="B245" s="136"/>
      <c r="C245" s="136"/>
      <c r="D245" s="136"/>
      <c r="E245" s="136"/>
      <c r="F245" s="136"/>
      <c r="G245" s="136"/>
    </row>
    <row r="246" spans="1:7" ht="12.75">
      <c r="A246" s="136"/>
      <c r="B246" s="136"/>
      <c r="C246" s="136"/>
      <c r="D246" s="136"/>
      <c r="E246" s="136"/>
      <c r="F246" s="136"/>
      <c r="G246" s="136"/>
    </row>
    <row r="247" spans="1:7" ht="12.75">
      <c r="A247" s="136"/>
      <c r="B247" s="136"/>
      <c r="C247" s="136"/>
      <c r="D247" s="136"/>
      <c r="E247" s="136"/>
      <c r="F247" s="136"/>
      <c r="G247" s="136"/>
    </row>
    <row r="248" spans="1:7" ht="12.75">
      <c r="A248" s="136"/>
      <c r="B248" s="136"/>
      <c r="C248" s="136"/>
      <c r="D248" s="136"/>
      <c r="E248" s="136"/>
      <c r="F248" s="136"/>
      <c r="G248" s="136"/>
    </row>
    <row r="249" spans="1:7" ht="12.75">
      <c r="A249" s="136"/>
      <c r="B249" s="136"/>
      <c r="C249" s="136"/>
      <c r="D249" s="136"/>
      <c r="E249" s="136"/>
      <c r="F249" s="136"/>
      <c r="G249" s="136"/>
    </row>
    <row r="250" spans="1:7" ht="12.75">
      <c r="A250" s="136"/>
      <c r="B250" s="136"/>
      <c r="C250" s="136"/>
      <c r="D250" s="136"/>
      <c r="E250" s="136"/>
      <c r="F250" s="136"/>
      <c r="G250" s="136"/>
    </row>
    <row r="251" spans="1:7" ht="12.75">
      <c r="A251" s="136"/>
      <c r="B251" s="136"/>
      <c r="C251" s="136"/>
      <c r="D251" s="136"/>
      <c r="E251" s="136"/>
      <c r="F251" s="136"/>
      <c r="G251" s="136"/>
    </row>
    <row r="252" spans="1:7" ht="12.75">
      <c r="A252" s="136"/>
      <c r="B252" s="136"/>
      <c r="C252" s="136"/>
      <c r="D252" s="136"/>
      <c r="E252" s="136"/>
      <c r="F252" s="136"/>
      <c r="G252" s="136"/>
    </row>
    <row r="253" spans="1:7" ht="12.75">
      <c r="A253" s="136"/>
      <c r="B253" s="136"/>
      <c r="C253" s="136"/>
      <c r="D253" s="136"/>
      <c r="E253" s="136"/>
      <c r="F253" s="136"/>
      <c r="G253" s="136"/>
    </row>
    <row r="254" spans="1:7" ht="12.75">
      <c r="A254" s="136"/>
      <c r="B254" s="136"/>
      <c r="C254" s="136"/>
      <c r="D254" s="136"/>
      <c r="E254" s="136"/>
      <c r="F254" s="136"/>
      <c r="G254" s="136"/>
    </row>
    <row r="255" spans="1:7" ht="12.75">
      <c r="A255" s="136"/>
      <c r="B255" s="136"/>
      <c r="C255" s="136"/>
      <c r="D255" s="136"/>
      <c r="E255" s="136"/>
      <c r="F255" s="136"/>
      <c r="G255" s="136"/>
    </row>
    <row r="256" spans="1:7" ht="12.75">
      <c r="A256" s="136"/>
      <c r="B256" s="136"/>
      <c r="C256" s="136"/>
      <c r="D256" s="136"/>
      <c r="E256" s="136"/>
      <c r="F256" s="136"/>
      <c r="G256" s="136"/>
    </row>
  </sheetData>
  <mergeCells count="68">
    <mergeCell ref="D146:F147"/>
    <mergeCell ref="G146:G148"/>
    <mergeCell ref="A157:A159"/>
    <mergeCell ref="B157:B159"/>
    <mergeCell ref="C157:C159"/>
    <mergeCell ref="D157:F158"/>
    <mergeCell ref="G157:G159"/>
    <mergeCell ref="A145:B145"/>
    <mergeCell ref="A146:A148"/>
    <mergeCell ref="B146:B148"/>
    <mergeCell ref="C146:C148"/>
    <mergeCell ref="A116:B116"/>
    <mergeCell ref="A128:A130"/>
    <mergeCell ref="A117:A119"/>
    <mergeCell ref="G16:G18"/>
    <mergeCell ref="C16:C18"/>
    <mergeCell ref="D16:F17"/>
    <mergeCell ref="A86:B86"/>
    <mergeCell ref="A87:A89"/>
    <mergeCell ref="B87:B89"/>
    <mergeCell ref="C87:C89"/>
    <mergeCell ref="A3:B3"/>
    <mergeCell ref="A4:A6"/>
    <mergeCell ref="B4:B6"/>
    <mergeCell ref="A16:A18"/>
    <mergeCell ref="B16:B18"/>
    <mergeCell ref="C4:C6"/>
    <mergeCell ref="D4:F5"/>
    <mergeCell ref="G4:G6"/>
    <mergeCell ref="A14:G14"/>
    <mergeCell ref="A58:B58"/>
    <mergeCell ref="A60:A62"/>
    <mergeCell ref="B60:B62"/>
    <mergeCell ref="C60:C62"/>
    <mergeCell ref="D32:F33"/>
    <mergeCell ref="G32:G34"/>
    <mergeCell ref="A42:G42"/>
    <mergeCell ref="A44:A46"/>
    <mergeCell ref="B44:B46"/>
    <mergeCell ref="C44:C46"/>
    <mergeCell ref="D44:F45"/>
    <mergeCell ref="G44:G46"/>
    <mergeCell ref="A30:B30"/>
    <mergeCell ref="A32:A34"/>
    <mergeCell ref="B32:B34"/>
    <mergeCell ref="C32:C34"/>
    <mergeCell ref="G128:G130"/>
    <mergeCell ref="D128:F129"/>
    <mergeCell ref="C128:C130"/>
    <mergeCell ref="B128:B130"/>
    <mergeCell ref="G117:G119"/>
    <mergeCell ref="D117:F118"/>
    <mergeCell ref="C117:C119"/>
    <mergeCell ref="B117:B119"/>
    <mergeCell ref="G60:G62"/>
    <mergeCell ref="A72:A74"/>
    <mergeCell ref="B72:B74"/>
    <mergeCell ref="C72:C74"/>
    <mergeCell ref="D72:F73"/>
    <mergeCell ref="G72:G74"/>
    <mergeCell ref="D60:F61"/>
    <mergeCell ref="D87:F88"/>
    <mergeCell ref="G87:G89"/>
    <mergeCell ref="A102:A104"/>
    <mergeCell ref="B102:B104"/>
    <mergeCell ref="C102:C104"/>
    <mergeCell ref="D102:F103"/>
    <mergeCell ref="G102:G104"/>
  </mergeCells>
  <printOptions/>
  <pageMargins left="0.75" right="0.75" top="1" bottom="1" header="0.5" footer="0.5"/>
  <pageSetup fitToHeight="1" fitToWidth="1" orientation="landscape" paperSize="9" scale="1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workbookViewId="0" topLeftCell="A115">
      <selection activeCell="A115" sqref="A115:G139"/>
    </sheetView>
  </sheetViews>
  <sheetFormatPr defaultColWidth="9.140625" defaultRowHeight="12.75"/>
  <cols>
    <col min="1" max="1" width="43.00390625" style="12" customWidth="1"/>
    <col min="2" max="2" width="14.00390625" style="4" customWidth="1"/>
    <col min="3" max="3" width="13.7109375" style="4" customWidth="1"/>
    <col min="4" max="4" width="13.00390625" style="13" customWidth="1"/>
    <col min="5" max="5" width="14.421875" style="13" customWidth="1"/>
    <col min="6" max="6" width="13.28125" style="13" customWidth="1"/>
    <col min="7" max="7" width="18.140625" style="14" customWidth="1"/>
    <col min="8" max="8" width="5.57421875" style="4" customWidth="1"/>
    <col min="9" max="16384" width="9.140625" style="4" customWidth="1"/>
  </cols>
  <sheetData>
    <row r="1" spans="1:7" s="43" customFormat="1" ht="16.5" customHeight="1">
      <c r="A1" s="104" t="s">
        <v>36</v>
      </c>
      <c r="B1" s="105"/>
      <c r="C1" s="105"/>
      <c r="D1" s="163"/>
      <c r="E1" s="163"/>
      <c r="F1" s="163"/>
      <c r="G1" s="164"/>
    </row>
    <row r="2" spans="1:7" s="43" customFormat="1" ht="16.5" customHeight="1">
      <c r="A2" s="165" t="s">
        <v>37</v>
      </c>
      <c r="B2" s="166"/>
      <c r="C2" s="166"/>
      <c r="D2" s="167"/>
      <c r="E2" s="167"/>
      <c r="F2" s="167"/>
      <c r="G2" s="168"/>
    </row>
    <row r="3" spans="1:7" s="43" customFormat="1" ht="16.5" customHeight="1">
      <c r="A3" s="311" t="s">
        <v>128</v>
      </c>
      <c r="B3" s="312"/>
      <c r="C3" s="166"/>
      <c r="D3" s="167"/>
      <c r="E3" s="167"/>
      <c r="F3" s="167"/>
      <c r="G3" s="168"/>
    </row>
    <row r="4" spans="1:8" ht="17.25" customHeight="1">
      <c r="A4" s="75" t="s">
        <v>5</v>
      </c>
      <c r="B4" s="92"/>
      <c r="C4" s="92"/>
      <c r="D4" s="169"/>
      <c r="E4" s="77"/>
      <c r="F4" s="77"/>
      <c r="G4" s="78"/>
      <c r="H4" s="19"/>
    </row>
    <row r="5" spans="1:8" s="5" customFormat="1" ht="16.5" customHeight="1">
      <c r="A5" s="282" t="s">
        <v>0</v>
      </c>
      <c r="B5" s="282" t="s">
        <v>43</v>
      </c>
      <c r="C5" s="282" t="s">
        <v>19</v>
      </c>
      <c r="D5" s="281" t="s">
        <v>1</v>
      </c>
      <c r="E5" s="281"/>
      <c r="F5" s="281"/>
      <c r="G5" s="281" t="s">
        <v>20</v>
      </c>
      <c r="H5" s="22"/>
    </row>
    <row r="6" spans="1:8" s="5" customFormat="1" ht="0.75" customHeight="1">
      <c r="A6" s="329"/>
      <c r="B6" s="282"/>
      <c r="C6" s="282"/>
      <c r="D6" s="281"/>
      <c r="E6" s="281"/>
      <c r="F6" s="281"/>
      <c r="G6" s="329"/>
      <c r="H6" s="22"/>
    </row>
    <row r="7" spans="1:8" s="5" customFormat="1" ht="16.5" customHeight="1">
      <c r="A7" s="329"/>
      <c r="B7" s="282"/>
      <c r="C7" s="282"/>
      <c r="D7" s="66" t="s">
        <v>2</v>
      </c>
      <c r="E7" s="66" t="s">
        <v>3</v>
      </c>
      <c r="F7" s="66" t="s">
        <v>4</v>
      </c>
      <c r="G7" s="329"/>
      <c r="H7" s="22"/>
    </row>
    <row r="8" spans="1:8" s="2" customFormat="1" ht="16.5" customHeight="1">
      <c r="A8" s="93" t="s">
        <v>78</v>
      </c>
      <c r="B8" s="64">
        <v>679</v>
      </c>
      <c r="C8" s="65">
        <v>250</v>
      </c>
      <c r="D8" s="66">
        <v>12.4</v>
      </c>
      <c r="E8" s="66">
        <v>9.35</v>
      </c>
      <c r="F8" s="66">
        <v>59.73</v>
      </c>
      <c r="G8" s="66">
        <v>384.08</v>
      </c>
      <c r="H8" s="20"/>
    </row>
    <row r="9" spans="1:8" s="2" customFormat="1" ht="16.5" customHeight="1">
      <c r="A9" s="60" t="s">
        <v>79</v>
      </c>
      <c r="B9" s="95">
        <v>608</v>
      </c>
      <c r="C9" s="96">
        <v>100</v>
      </c>
      <c r="D9" s="95">
        <v>15.55</v>
      </c>
      <c r="E9" s="95">
        <v>30.99</v>
      </c>
      <c r="F9" s="95">
        <v>54.43</v>
      </c>
      <c r="G9" s="95">
        <v>228.75</v>
      </c>
      <c r="H9" s="20"/>
    </row>
    <row r="10" spans="1:8" s="2" customFormat="1" ht="31.5" customHeight="1">
      <c r="A10" s="170" t="s">
        <v>115</v>
      </c>
      <c r="B10" s="171">
        <v>245</v>
      </c>
      <c r="C10" s="172">
        <v>100</v>
      </c>
      <c r="D10" s="171">
        <v>1.1</v>
      </c>
      <c r="E10" s="171">
        <v>0.2</v>
      </c>
      <c r="F10" s="171">
        <v>3.8</v>
      </c>
      <c r="G10" s="171">
        <v>22</v>
      </c>
      <c r="H10" s="20"/>
    </row>
    <row r="11" spans="1:8" s="2" customFormat="1" ht="16.5" customHeight="1">
      <c r="A11" s="173" t="s">
        <v>80</v>
      </c>
      <c r="B11" s="95">
        <v>399</v>
      </c>
      <c r="C11" s="96">
        <v>200</v>
      </c>
      <c r="D11" s="95">
        <v>0.9</v>
      </c>
      <c r="E11" s="95">
        <v>0</v>
      </c>
      <c r="F11" s="95">
        <v>18.18</v>
      </c>
      <c r="G11" s="95">
        <v>76</v>
      </c>
      <c r="H11" s="20"/>
    </row>
    <row r="12" spans="1:8" s="2" customFormat="1" ht="16.5" customHeight="1">
      <c r="A12" s="67" t="s">
        <v>7</v>
      </c>
      <c r="B12" s="95">
        <v>299.13</v>
      </c>
      <c r="C12" s="65">
        <v>40</v>
      </c>
      <c r="D12" s="95">
        <v>3.5</v>
      </c>
      <c r="E12" s="95">
        <v>0.36</v>
      </c>
      <c r="F12" s="95">
        <v>45.72</v>
      </c>
      <c r="G12" s="95">
        <v>106.53</v>
      </c>
      <c r="H12" s="20"/>
    </row>
    <row r="13" spans="1:8" s="2" customFormat="1" ht="16.5" customHeight="1">
      <c r="A13" s="67" t="s">
        <v>8</v>
      </c>
      <c r="B13" s="64">
        <v>1</v>
      </c>
      <c r="C13" s="65">
        <v>35</v>
      </c>
      <c r="D13" s="66">
        <v>2.17</v>
      </c>
      <c r="E13" s="66">
        <v>6.61</v>
      </c>
      <c r="F13" s="66">
        <v>12.8</v>
      </c>
      <c r="G13" s="66">
        <v>119</v>
      </c>
      <c r="H13" s="20"/>
    </row>
    <row r="14" spans="1:8" s="1" customFormat="1" ht="21.75" customHeight="1">
      <c r="A14" s="68" t="s">
        <v>9</v>
      </c>
      <c r="B14" s="69"/>
      <c r="C14" s="69"/>
      <c r="D14" s="70">
        <f>SUM(D8:D13)</f>
        <v>35.620000000000005</v>
      </c>
      <c r="E14" s="70">
        <f>SUM(E8:E13)</f>
        <v>47.51</v>
      </c>
      <c r="F14" s="70">
        <f>SUM(F8:F13)</f>
        <v>194.66</v>
      </c>
      <c r="G14" s="70">
        <f>SUM(G8:G13)</f>
        <v>936.3599999999999</v>
      </c>
      <c r="H14" s="21"/>
    </row>
    <row r="15" spans="1:8" s="1" customFormat="1" ht="16.5" customHeight="1">
      <c r="A15" s="326"/>
      <c r="B15" s="327"/>
      <c r="C15" s="327"/>
      <c r="D15" s="327"/>
      <c r="E15" s="327"/>
      <c r="F15" s="327"/>
      <c r="G15" s="328"/>
      <c r="H15" s="21"/>
    </row>
    <row r="16" spans="1:8" ht="22.5" customHeight="1">
      <c r="A16" s="75" t="s">
        <v>10</v>
      </c>
      <c r="B16" s="92"/>
      <c r="C16" s="92"/>
      <c r="D16" s="77"/>
      <c r="E16" s="77"/>
      <c r="F16" s="77"/>
      <c r="G16" s="78"/>
      <c r="H16" s="19"/>
    </row>
    <row r="17" spans="1:8" s="5" customFormat="1" ht="16.5" customHeight="1">
      <c r="A17" s="282" t="s">
        <v>0</v>
      </c>
      <c r="B17" s="282" t="s">
        <v>43</v>
      </c>
      <c r="C17" s="282" t="s">
        <v>19</v>
      </c>
      <c r="D17" s="281" t="s">
        <v>1</v>
      </c>
      <c r="E17" s="281"/>
      <c r="F17" s="281"/>
      <c r="G17" s="281" t="s">
        <v>20</v>
      </c>
      <c r="H17" s="22"/>
    </row>
    <row r="18" spans="1:8" s="5" customFormat="1" ht="5.25" customHeight="1">
      <c r="A18" s="329"/>
      <c r="B18" s="282"/>
      <c r="C18" s="282"/>
      <c r="D18" s="281"/>
      <c r="E18" s="281"/>
      <c r="F18" s="281"/>
      <c r="G18" s="329"/>
      <c r="H18" s="22"/>
    </row>
    <row r="19" spans="1:8" s="5" customFormat="1" ht="16.5" customHeight="1">
      <c r="A19" s="329"/>
      <c r="B19" s="282"/>
      <c r="C19" s="282"/>
      <c r="D19" s="66" t="s">
        <v>2</v>
      </c>
      <c r="E19" s="66" t="s">
        <v>3</v>
      </c>
      <c r="F19" s="66" t="s">
        <v>4</v>
      </c>
      <c r="G19" s="329"/>
      <c r="H19" s="22"/>
    </row>
    <row r="20" spans="1:8" s="2" customFormat="1" ht="16.5" customHeight="1">
      <c r="A20" s="174" t="s">
        <v>73</v>
      </c>
      <c r="B20" s="95">
        <v>170</v>
      </c>
      <c r="C20" s="96" t="s">
        <v>108</v>
      </c>
      <c r="D20" s="95">
        <v>2.39</v>
      </c>
      <c r="E20" s="95">
        <v>7.52</v>
      </c>
      <c r="F20" s="95">
        <v>15.75</v>
      </c>
      <c r="G20" s="95">
        <v>137.5</v>
      </c>
      <c r="H20" s="20"/>
    </row>
    <row r="21" spans="1:8" s="2" customFormat="1" ht="16.5" customHeight="1">
      <c r="A21" s="60" t="s">
        <v>137</v>
      </c>
      <c r="B21" s="64">
        <v>245</v>
      </c>
      <c r="C21" s="65">
        <v>120</v>
      </c>
      <c r="D21" s="66">
        <v>21.05</v>
      </c>
      <c r="E21" s="66">
        <v>2.86</v>
      </c>
      <c r="F21" s="66">
        <v>0.39</v>
      </c>
      <c r="G21" s="66">
        <v>111</v>
      </c>
      <c r="H21" s="20"/>
    </row>
    <row r="22" spans="1:8" s="2" customFormat="1" ht="16.5" customHeight="1">
      <c r="A22" s="60" t="s">
        <v>13</v>
      </c>
      <c r="B22" s="64">
        <v>299</v>
      </c>
      <c r="C22" s="65">
        <v>180</v>
      </c>
      <c r="D22" s="66">
        <v>3.72</v>
      </c>
      <c r="E22" s="66">
        <v>7.82</v>
      </c>
      <c r="F22" s="66">
        <v>17.2</v>
      </c>
      <c r="G22" s="66">
        <v>156.52</v>
      </c>
      <c r="H22" s="20"/>
    </row>
    <row r="23" spans="1:8" s="2" customFormat="1" ht="16.5" customHeight="1">
      <c r="A23" s="174" t="s">
        <v>18</v>
      </c>
      <c r="B23" s="95">
        <v>60</v>
      </c>
      <c r="C23" s="175">
        <v>200</v>
      </c>
      <c r="D23" s="95">
        <v>1.36</v>
      </c>
      <c r="E23" s="95">
        <v>0</v>
      </c>
      <c r="F23" s="95">
        <v>29.02</v>
      </c>
      <c r="G23" s="95">
        <v>116.19</v>
      </c>
      <c r="H23" s="20"/>
    </row>
    <row r="24" spans="1:8" s="2" customFormat="1" ht="16.5" customHeight="1">
      <c r="A24" s="67" t="s">
        <v>7</v>
      </c>
      <c r="B24" s="64">
        <v>299.13</v>
      </c>
      <c r="C24" s="65">
        <v>80</v>
      </c>
      <c r="D24" s="66">
        <v>7.01</v>
      </c>
      <c r="E24" s="66">
        <v>0.72</v>
      </c>
      <c r="F24" s="66">
        <v>91.44</v>
      </c>
      <c r="G24" s="66">
        <v>213.06</v>
      </c>
      <c r="H24" s="20"/>
    </row>
    <row r="25" spans="1:8" s="2" customFormat="1" ht="16.5" customHeight="1">
      <c r="A25" s="67" t="s">
        <v>8</v>
      </c>
      <c r="B25" s="64">
        <v>1</v>
      </c>
      <c r="C25" s="65">
        <v>35</v>
      </c>
      <c r="D25" s="66">
        <v>2.17</v>
      </c>
      <c r="E25" s="66">
        <v>6.61</v>
      </c>
      <c r="F25" s="66">
        <v>12.8</v>
      </c>
      <c r="G25" s="66">
        <v>119</v>
      </c>
      <c r="H25" s="20"/>
    </row>
    <row r="26" spans="1:8" s="2" customFormat="1" ht="16.5" customHeight="1">
      <c r="A26" s="174" t="s">
        <v>102</v>
      </c>
      <c r="B26" s="95">
        <v>966</v>
      </c>
      <c r="C26" s="96">
        <v>200</v>
      </c>
      <c r="D26" s="95">
        <v>5.8</v>
      </c>
      <c r="E26" s="95">
        <v>5</v>
      </c>
      <c r="F26" s="95">
        <v>8</v>
      </c>
      <c r="G26" s="95">
        <v>106</v>
      </c>
      <c r="H26" s="20"/>
    </row>
    <row r="27" spans="1:8" s="1" customFormat="1" ht="16.5" customHeight="1">
      <c r="A27" s="68" t="s">
        <v>11</v>
      </c>
      <c r="B27" s="69"/>
      <c r="C27" s="69"/>
      <c r="D27" s="70">
        <f>SUM(D20:D26)</f>
        <v>43.5</v>
      </c>
      <c r="E27" s="70">
        <f>SUM(E20:E26)</f>
        <v>30.529999999999998</v>
      </c>
      <c r="F27" s="70">
        <f>SUM(F20:F26)</f>
        <v>174.60000000000002</v>
      </c>
      <c r="G27" s="70">
        <f>SUM(G20:G26)</f>
        <v>959.27</v>
      </c>
      <c r="H27" s="21"/>
    </row>
    <row r="28" spans="1:8" s="10" customFormat="1" ht="18.75" customHeight="1">
      <c r="A28" s="176" t="s">
        <v>25</v>
      </c>
      <c r="B28" s="177"/>
      <c r="C28" s="177"/>
      <c r="D28" s="130">
        <f>D27+D14</f>
        <v>79.12</v>
      </c>
      <c r="E28" s="130">
        <f>E27+E14</f>
        <v>78.03999999999999</v>
      </c>
      <c r="F28" s="130">
        <f>F27+F14</f>
        <v>369.26</v>
      </c>
      <c r="G28" s="130">
        <f>G27+G14</f>
        <v>1895.6299999999999</v>
      </c>
      <c r="H28" s="26"/>
    </row>
    <row r="29" spans="1:8" s="40" customFormat="1" ht="16.5" customHeight="1">
      <c r="A29" s="165"/>
      <c r="B29" s="166"/>
      <c r="C29" s="72"/>
      <c r="D29" s="72"/>
      <c r="E29" s="72"/>
      <c r="F29" s="72"/>
      <c r="G29" s="99"/>
      <c r="H29" s="44"/>
    </row>
    <row r="30" spans="1:8" s="40" customFormat="1" ht="16.5" customHeight="1">
      <c r="A30" s="104" t="s">
        <v>38</v>
      </c>
      <c r="B30" s="105"/>
      <c r="C30" s="106"/>
      <c r="D30" s="106"/>
      <c r="E30" s="106"/>
      <c r="F30" s="106"/>
      <c r="G30" s="107"/>
      <c r="H30" s="44"/>
    </row>
    <row r="31" spans="1:8" s="40" customFormat="1" ht="16.5" customHeight="1">
      <c r="A31" s="165" t="s">
        <v>37</v>
      </c>
      <c r="B31" s="166"/>
      <c r="C31" s="72"/>
      <c r="D31" s="72"/>
      <c r="E31" s="72"/>
      <c r="F31" s="72"/>
      <c r="G31" s="99"/>
      <c r="H31" s="44"/>
    </row>
    <row r="32" spans="1:8" s="40" customFormat="1" ht="16.5" customHeight="1">
      <c r="A32" s="311" t="s">
        <v>128</v>
      </c>
      <c r="B32" s="312"/>
      <c r="C32" s="72"/>
      <c r="D32" s="72"/>
      <c r="E32" s="72"/>
      <c r="F32" s="72"/>
      <c r="G32" s="99"/>
      <c r="H32" s="44"/>
    </row>
    <row r="33" spans="1:8" s="5" customFormat="1" ht="16.5" customHeight="1">
      <c r="A33" s="282" t="s">
        <v>0</v>
      </c>
      <c r="B33" s="282" t="s">
        <v>43</v>
      </c>
      <c r="C33" s="282" t="s">
        <v>19</v>
      </c>
      <c r="D33" s="281" t="s">
        <v>1</v>
      </c>
      <c r="E33" s="281"/>
      <c r="F33" s="281"/>
      <c r="G33" s="281" t="s">
        <v>20</v>
      </c>
      <c r="H33" s="22"/>
    </row>
    <row r="34" spans="1:8" s="5" customFormat="1" ht="3.75" customHeight="1">
      <c r="A34" s="282"/>
      <c r="B34" s="282"/>
      <c r="C34" s="282"/>
      <c r="D34" s="281"/>
      <c r="E34" s="281"/>
      <c r="F34" s="281"/>
      <c r="G34" s="281"/>
      <c r="H34" s="22"/>
    </row>
    <row r="35" spans="1:8" s="5" customFormat="1" ht="16.5" customHeight="1">
      <c r="A35" s="282"/>
      <c r="B35" s="282"/>
      <c r="C35" s="282"/>
      <c r="D35" s="66" t="s">
        <v>2</v>
      </c>
      <c r="E35" s="66" t="s">
        <v>3</v>
      </c>
      <c r="F35" s="66" t="s">
        <v>4</v>
      </c>
      <c r="G35" s="281"/>
      <c r="H35" s="22"/>
    </row>
    <row r="36" spans="1:8" s="11" customFormat="1" ht="16.5" customHeight="1">
      <c r="A36" s="75" t="s">
        <v>5</v>
      </c>
      <c r="B36" s="76"/>
      <c r="C36" s="76"/>
      <c r="D36" s="77"/>
      <c r="E36" s="77"/>
      <c r="F36" s="77"/>
      <c r="G36" s="78"/>
      <c r="H36" s="18"/>
    </row>
    <row r="37" spans="1:8" s="2" customFormat="1" ht="16.5" customHeight="1">
      <c r="A37" s="60" t="s">
        <v>81</v>
      </c>
      <c r="B37" s="64">
        <v>168</v>
      </c>
      <c r="C37" s="65">
        <v>250</v>
      </c>
      <c r="D37" s="66">
        <v>3.86</v>
      </c>
      <c r="E37" s="66">
        <v>5.09</v>
      </c>
      <c r="F37" s="66">
        <v>46.22</v>
      </c>
      <c r="G37" s="66">
        <v>246.25</v>
      </c>
      <c r="H37" s="20"/>
    </row>
    <row r="38" spans="1:8" s="2" customFormat="1" ht="16.5" customHeight="1">
      <c r="A38" s="174" t="s">
        <v>105</v>
      </c>
      <c r="B38" s="95">
        <v>41</v>
      </c>
      <c r="C38" s="109">
        <v>15</v>
      </c>
      <c r="D38" s="110">
        <v>0</v>
      </c>
      <c r="E38" s="110">
        <v>12.3</v>
      </c>
      <c r="F38" s="110">
        <v>0.15</v>
      </c>
      <c r="G38" s="110">
        <v>112.5</v>
      </c>
      <c r="H38" s="20"/>
    </row>
    <row r="39" spans="1:8" s="2" customFormat="1" ht="16.5" customHeight="1">
      <c r="A39" s="67" t="s">
        <v>16</v>
      </c>
      <c r="B39" s="64">
        <v>42</v>
      </c>
      <c r="C39" s="65">
        <v>30</v>
      </c>
      <c r="D39" s="66">
        <v>6.96</v>
      </c>
      <c r="E39" s="66">
        <v>8.85</v>
      </c>
      <c r="F39" s="66">
        <v>0</v>
      </c>
      <c r="G39" s="66">
        <v>109.2</v>
      </c>
      <c r="H39" s="20"/>
    </row>
    <row r="40" spans="1:8" s="2" customFormat="1" ht="16.5" customHeight="1">
      <c r="A40" s="67" t="s">
        <v>7</v>
      </c>
      <c r="B40" s="95">
        <v>299.13</v>
      </c>
      <c r="C40" s="65">
        <v>70</v>
      </c>
      <c r="D40" s="95">
        <v>6.13</v>
      </c>
      <c r="E40" s="95">
        <v>0.63</v>
      </c>
      <c r="F40" s="95">
        <v>80.01</v>
      </c>
      <c r="G40" s="95">
        <v>186.43</v>
      </c>
      <c r="H40" s="20"/>
    </row>
    <row r="41" spans="1:8" s="2" customFormat="1" ht="16.5" customHeight="1">
      <c r="A41" s="79" t="s">
        <v>82</v>
      </c>
      <c r="B41" s="95">
        <v>397</v>
      </c>
      <c r="C41" s="100">
        <v>200</v>
      </c>
      <c r="D41" s="95">
        <v>4.08</v>
      </c>
      <c r="E41" s="95">
        <v>3.54</v>
      </c>
      <c r="F41" s="95">
        <v>17.5</v>
      </c>
      <c r="G41" s="95">
        <v>118.89</v>
      </c>
      <c r="H41" s="20"/>
    </row>
    <row r="42" spans="1:8" s="2" customFormat="1" ht="16.5" customHeight="1">
      <c r="A42" s="178" t="s">
        <v>102</v>
      </c>
      <c r="B42" s="95">
        <v>966</v>
      </c>
      <c r="C42" s="96">
        <v>200</v>
      </c>
      <c r="D42" s="95">
        <v>5.8</v>
      </c>
      <c r="E42" s="95">
        <v>5</v>
      </c>
      <c r="F42" s="95">
        <v>8</v>
      </c>
      <c r="G42" s="95">
        <v>106</v>
      </c>
      <c r="H42" s="20"/>
    </row>
    <row r="43" spans="1:8" s="1" customFormat="1" ht="26.25" customHeight="1">
      <c r="A43" s="68" t="s">
        <v>9</v>
      </c>
      <c r="B43" s="69"/>
      <c r="C43" s="69"/>
      <c r="D43" s="70">
        <f>SUM(D37:D42)</f>
        <v>26.830000000000002</v>
      </c>
      <c r="E43" s="70">
        <f>SUM(E37:E42)</f>
        <v>35.41</v>
      </c>
      <c r="F43" s="70">
        <f>SUM(F37:F42)</f>
        <v>151.88</v>
      </c>
      <c r="G43" s="70">
        <f>SUM(G37:G42)</f>
        <v>879.27</v>
      </c>
      <c r="H43" s="21"/>
    </row>
    <row r="44" spans="1:8" s="1" customFormat="1" ht="14.25" customHeight="1">
      <c r="A44" s="326"/>
      <c r="B44" s="327"/>
      <c r="C44" s="327"/>
      <c r="D44" s="327"/>
      <c r="E44" s="327"/>
      <c r="F44" s="327"/>
      <c r="G44" s="328"/>
      <c r="H44" s="21"/>
    </row>
    <row r="45" spans="1:8" s="11" customFormat="1" ht="20.25" customHeight="1">
      <c r="A45" s="75" t="s">
        <v>10</v>
      </c>
      <c r="B45" s="76"/>
      <c r="C45" s="76"/>
      <c r="D45" s="77"/>
      <c r="E45" s="77"/>
      <c r="F45" s="77"/>
      <c r="G45" s="78"/>
      <c r="H45" s="18"/>
    </row>
    <row r="46" spans="1:8" s="5" customFormat="1" ht="15.75" customHeight="1">
      <c r="A46" s="321" t="s">
        <v>0</v>
      </c>
      <c r="B46" s="282" t="s">
        <v>43</v>
      </c>
      <c r="C46" s="282" t="s">
        <v>19</v>
      </c>
      <c r="D46" s="281" t="s">
        <v>1</v>
      </c>
      <c r="E46" s="281"/>
      <c r="F46" s="281"/>
      <c r="G46" s="281" t="s">
        <v>20</v>
      </c>
      <c r="H46" s="22"/>
    </row>
    <row r="47" spans="1:8" s="5" customFormat="1" ht="4.5" customHeight="1">
      <c r="A47" s="321"/>
      <c r="B47" s="282"/>
      <c r="C47" s="282"/>
      <c r="D47" s="281"/>
      <c r="E47" s="281"/>
      <c r="F47" s="281"/>
      <c r="G47" s="281"/>
      <c r="H47" s="22"/>
    </row>
    <row r="48" spans="1:8" s="5" customFormat="1" ht="14.25" customHeight="1">
      <c r="A48" s="321"/>
      <c r="B48" s="282"/>
      <c r="C48" s="282"/>
      <c r="D48" s="66" t="s">
        <v>2</v>
      </c>
      <c r="E48" s="66" t="s">
        <v>3</v>
      </c>
      <c r="F48" s="66" t="s">
        <v>4</v>
      </c>
      <c r="G48" s="281"/>
      <c r="H48" s="22"/>
    </row>
    <row r="49" spans="1:8" s="2" customFormat="1" ht="16.5" customHeight="1">
      <c r="A49" s="60" t="s">
        <v>12</v>
      </c>
      <c r="B49" s="64">
        <v>197</v>
      </c>
      <c r="C49" s="65">
        <v>250</v>
      </c>
      <c r="D49" s="66">
        <v>3.29</v>
      </c>
      <c r="E49" s="66">
        <v>7.64</v>
      </c>
      <c r="F49" s="66">
        <v>23.36</v>
      </c>
      <c r="G49" s="66">
        <v>170.73</v>
      </c>
      <c r="H49" s="20"/>
    </row>
    <row r="50" spans="1:8" s="2" customFormat="1" ht="16.5" customHeight="1">
      <c r="A50" s="170" t="s">
        <v>115</v>
      </c>
      <c r="B50" s="171">
        <v>245</v>
      </c>
      <c r="C50" s="172">
        <v>100</v>
      </c>
      <c r="D50" s="171">
        <v>1.1</v>
      </c>
      <c r="E50" s="171">
        <v>0.2</v>
      </c>
      <c r="F50" s="171">
        <v>3.8</v>
      </c>
      <c r="G50" s="171">
        <v>22</v>
      </c>
      <c r="H50" s="20"/>
    </row>
    <row r="51" spans="1:8" s="2" customFormat="1" ht="16.5" customHeight="1">
      <c r="A51" s="60" t="s">
        <v>83</v>
      </c>
      <c r="B51" s="64">
        <v>688</v>
      </c>
      <c r="C51" s="65">
        <v>200</v>
      </c>
      <c r="D51" s="66">
        <v>7.36</v>
      </c>
      <c r="E51" s="66">
        <v>6.03</v>
      </c>
      <c r="F51" s="66">
        <v>35.27</v>
      </c>
      <c r="G51" s="66">
        <v>224.6</v>
      </c>
      <c r="H51" s="20"/>
    </row>
    <row r="52" spans="1:8" s="2" customFormat="1" ht="16.5" customHeight="1">
      <c r="A52" s="60" t="s">
        <v>104</v>
      </c>
      <c r="B52" s="64">
        <v>608</v>
      </c>
      <c r="C52" s="65">
        <v>100</v>
      </c>
      <c r="D52" s="66">
        <v>15.55</v>
      </c>
      <c r="E52" s="66">
        <v>11.55</v>
      </c>
      <c r="F52" s="66">
        <v>15.7</v>
      </c>
      <c r="G52" s="66">
        <v>228.75</v>
      </c>
      <c r="H52" s="20"/>
    </row>
    <row r="53" spans="1:8" s="2" customFormat="1" ht="16.5" customHeight="1">
      <c r="A53" s="173" t="s">
        <v>80</v>
      </c>
      <c r="B53" s="95">
        <v>399</v>
      </c>
      <c r="C53" s="96">
        <v>200</v>
      </c>
      <c r="D53" s="95">
        <v>0.6</v>
      </c>
      <c r="E53" s="95">
        <v>0.2</v>
      </c>
      <c r="F53" s="95">
        <v>30.4</v>
      </c>
      <c r="G53" s="95">
        <v>125.56</v>
      </c>
      <c r="H53" s="20"/>
    </row>
    <row r="54" spans="1:8" ht="16.5" customHeight="1">
      <c r="A54" s="67" t="s">
        <v>7</v>
      </c>
      <c r="B54" s="64">
        <v>299.13</v>
      </c>
      <c r="C54" s="65">
        <v>50</v>
      </c>
      <c r="D54" s="66">
        <v>4.38</v>
      </c>
      <c r="E54" s="66">
        <v>0.45</v>
      </c>
      <c r="F54" s="66">
        <v>57.15</v>
      </c>
      <c r="G54" s="66">
        <v>133.16</v>
      </c>
      <c r="H54" s="19"/>
    </row>
    <row r="55" spans="1:8" ht="16.5" customHeight="1">
      <c r="A55" s="67" t="s">
        <v>8</v>
      </c>
      <c r="B55" s="64">
        <v>1</v>
      </c>
      <c r="C55" s="65">
        <v>70</v>
      </c>
      <c r="D55" s="66">
        <v>4.34</v>
      </c>
      <c r="E55" s="66">
        <v>13.22</v>
      </c>
      <c r="F55" s="66">
        <v>25.59</v>
      </c>
      <c r="G55" s="66">
        <v>238</v>
      </c>
      <c r="H55" s="19"/>
    </row>
    <row r="56" spans="1:8" s="1" customFormat="1" ht="16.5" customHeight="1">
      <c r="A56" s="68" t="s">
        <v>11</v>
      </c>
      <c r="B56" s="69"/>
      <c r="C56" s="69"/>
      <c r="D56" s="70">
        <f>SUM(D49:D55)</f>
        <v>36.620000000000005</v>
      </c>
      <c r="E56" s="70">
        <f>SUM(E49:E55)</f>
        <v>39.29</v>
      </c>
      <c r="F56" s="70">
        <f>SUM(F49:F55)</f>
        <v>191.27</v>
      </c>
      <c r="G56" s="70">
        <f>SUM(G49:G55)</f>
        <v>1142.7999999999997</v>
      </c>
      <c r="H56" s="21"/>
    </row>
    <row r="57" spans="1:8" s="10" customFormat="1" ht="23.25" customHeight="1">
      <c r="A57" s="176" t="s">
        <v>22</v>
      </c>
      <c r="B57" s="176"/>
      <c r="C57" s="176"/>
      <c r="D57" s="130">
        <f>D56+D43</f>
        <v>63.45</v>
      </c>
      <c r="E57" s="130">
        <f>E56+E43</f>
        <v>74.69999999999999</v>
      </c>
      <c r="F57" s="130">
        <f>F56+F43</f>
        <v>343.15</v>
      </c>
      <c r="G57" s="130">
        <f>G56+G43</f>
        <v>2022.0699999999997</v>
      </c>
      <c r="H57" s="26"/>
    </row>
    <row r="58" spans="1:8" s="59" customFormat="1" ht="15.75">
      <c r="A58" s="112"/>
      <c r="B58" s="113"/>
      <c r="C58" s="113"/>
      <c r="D58" s="113"/>
      <c r="E58" s="113"/>
      <c r="F58" s="113"/>
      <c r="G58" s="114"/>
      <c r="H58" s="58"/>
    </row>
    <row r="59" spans="1:8" s="3" customFormat="1" ht="16.5" customHeight="1">
      <c r="A59" s="104" t="s">
        <v>39</v>
      </c>
      <c r="B59" s="105"/>
      <c r="C59" s="180"/>
      <c r="D59" s="180"/>
      <c r="E59" s="180"/>
      <c r="F59" s="180"/>
      <c r="G59" s="181"/>
      <c r="H59" s="45"/>
    </row>
    <row r="60" spans="1:8" s="3" customFormat="1" ht="16.5" customHeight="1">
      <c r="A60" s="165" t="s">
        <v>37</v>
      </c>
      <c r="B60" s="166"/>
      <c r="C60" s="182"/>
      <c r="D60" s="182"/>
      <c r="E60" s="182"/>
      <c r="F60" s="182"/>
      <c r="G60" s="183"/>
      <c r="H60" s="45"/>
    </row>
    <row r="61" spans="1:8" s="3" customFormat="1" ht="16.5" customHeight="1">
      <c r="A61" s="311" t="s">
        <v>128</v>
      </c>
      <c r="B61" s="312"/>
      <c r="C61" s="182"/>
      <c r="D61" s="182"/>
      <c r="E61" s="182"/>
      <c r="F61" s="182"/>
      <c r="G61" s="183"/>
      <c r="H61" s="45"/>
    </row>
    <row r="62" spans="1:8" s="11" customFormat="1" ht="16.5" customHeight="1">
      <c r="A62" s="75" t="s">
        <v>5</v>
      </c>
      <c r="B62" s="76"/>
      <c r="C62" s="76"/>
      <c r="D62" s="77"/>
      <c r="E62" s="77"/>
      <c r="F62" s="77"/>
      <c r="G62" s="78"/>
      <c r="H62" s="18"/>
    </row>
    <row r="63" spans="1:8" s="5" customFormat="1" ht="16.5" customHeight="1">
      <c r="A63" s="321" t="s">
        <v>0</v>
      </c>
      <c r="B63" s="282" t="s">
        <v>43</v>
      </c>
      <c r="C63" s="282" t="s">
        <v>19</v>
      </c>
      <c r="D63" s="281" t="s">
        <v>1</v>
      </c>
      <c r="E63" s="281"/>
      <c r="F63" s="281"/>
      <c r="G63" s="281" t="s">
        <v>20</v>
      </c>
      <c r="H63" s="22"/>
    </row>
    <row r="64" spans="1:8" s="5" customFormat="1" ht="3" customHeight="1">
      <c r="A64" s="321"/>
      <c r="B64" s="282"/>
      <c r="C64" s="282"/>
      <c r="D64" s="281"/>
      <c r="E64" s="281"/>
      <c r="F64" s="281"/>
      <c r="G64" s="281"/>
      <c r="H64" s="22"/>
    </row>
    <row r="65" spans="1:8" s="5" customFormat="1" ht="12.75" customHeight="1">
      <c r="A65" s="321"/>
      <c r="B65" s="282"/>
      <c r="C65" s="282"/>
      <c r="D65" s="66" t="s">
        <v>2</v>
      </c>
      <c r="E65" s="66" t="s">
        <v>3</v>
      </c>
      <c r="F65" s="66" t="s">
        <v>4</v>
      </c>
      <c r="G65" s="281"/>
      <c r="H65" s="22"/>
    </row>
    <row r="66" spans="1:8" s="2" customFormat="1" ht="18" customHeight="1">
      <c r="A66" s="60" t="s">
        <v>87</v>
      </c>
      <c r="B66" s="64">
        <v>442</v>
      </c>
      <c r="C66" s="65">
        <v>200</v>
      </c>
      <c r="D66" s="66">
        <v>27.52</v>
      </c>
      <c r="E66" s="66">
        <v>33.27</v>
      </c>
      <c r="F66" s="66">
        <v>4.07</v>
      </c>
      <c r="G66" s="66">
        <v>426.91</v>
      </c>
      <c r="H66" s="20"/>
    </row>
    <row r="67" spans="1:8" s="2" customFormat="1" ht="16.5" customHeight="1">
      <c r="A67" s="174" t="s">
        <v>85</v>
      </c>
      <c r="B67" s="95" t="s">
        <v>121</v>
      </c>
      <c r="C67" s="109">
        <v>90</v>
      </c>
      <c r="D67" s="110">
        <v>5.04</v>
      </c>
      <c r="E67" s="110">
        <v>14.18</v>
      </c>
      <c r="F67" s="110">
        <v>43.92</v>
      </c>
      <c r="G67" s="110">
        <v>296.01</v>
      </c>
      <c r="H67" s="20"/>
    </row>
    <row r="68" spans="1:8" s="2" customFormat="1" ht="16.5" customHeight="1">
      <c r="A68" s="60" t="s">
        <v>143</v>
      </c>
      <c r="B68" s="64">
        <v>945</v>
      </c>
      <c r="C68" s="65">
        <v>200</v>
      </c>
      <c r="D68" s="66">
        <v>1.4</v>
      </c>
      <c r="E68" s="66">
        <v>1.6</v>
      </c>
      <c r="F68" s="66">
        <v>16.4</v>
      </c>
      <c r="G68" s="66">
        <v>86</v>
      </c>
      <c r="H68" s="20"/>
    </row>
    <row r="69" spans="1:8" s="2" customFormat="1" ht="16.5" customHeight="1">
      <c r="A69" s="67" t="s">
        <v>7</v>
      </c>
      <c r="B69" s="95">
        <v>299.13</v>
      </c>
      <c r="C69" s="65">
        <v>70</v>
      </c>
      <c r="D69" s="95">
        <v>6.13</v>
      </c>
      <c r="E69" s="95">
        <v>0.63</v>
      </c>
      <c r="F69" s="95">
        <v>80.01</v>
      </c>
      <c r="G69" s="95">
        <v>186.43</v>
      </c>
      <c r="H69" s="20"/>
    </row>
    <row r="70" spans="1:8" s="1" customFormat="1" ht="16.5" customHeight="1">
      <c r="A70" s="178" t="s">
        <v>102</v>
      </c>
      <c r="B70" s="95">
        <v>966</v>
      </c>
      <c r="C70" s="96">
        <v>200</v>
      </c>
      <c r="D70" s="95">
        <v>5.8</v>
      </c>
      <c r="E70" s="95">
        <v>5</v>
      </c>
      <c r="F70" s="95">
        <v>8</v>
      </c>
      <c r="G70" s="95">
        <v>106</v>
      </c>
      <c r="H70" s="21"/>
    </row>
    <row r="71" spans="1:8" s="1" customFormat="1" ht="16.5" customHeight="1">
      <c r="A71" s="68" t="s">
        <v>9</v>
      </c>
      <c r="B71" s="69"/>
      <c r="C71" s="69"/>
      <c r="D71" s="70">
        <f>SUM(D66:D70)</f>
        <v>45.89</v>
      </c>
      <c r="E71" s="70">
        <f>SUM(E66:E70)</f>
        <v>54.68000000000001</v>
      </c>
      <c r="F71" s="70">
        <f>SUM(F66:F70)</f>
        <v>152.4</v>
      </c>
      <c r="G71" s="70">
        <f>SUM(G66:G70)</f>
        <v>1101.3500000000001</v>
      </c>
      <c r="H71" s="21"/>
    </row>
    <row r="72" spans="1:8" s="11" customFormat="1" ht="16.5" customHeight="1">
      <c r="A72" s="306"/>
      <c r="B72" s="307"/>
      <c r="C72" s="307"/>
      <c r="D72" s="307"/>
      <c r="E72" s="307"/>
      <c r="F72" s="307"/>
      <c r="G72" s="308"/>
      <c r="H72" s="18"/>
    </row>
    <row r="73" spans="1:8" s="5" customFormat="1" ht="16.5" customHeight="1">
      <c r="A73" s="75" t="s">
        <v>10</v>
      </c>
      <c r="B73" s="76"/>
      <c r="C73" s="76"/>
      <c r="D73" s="77"/>
      <c r="E73" s="77"/>
      <c r="F73" s="77"/>
      <c r="G73" s="78"/>
      <c r="H73" s="22"/>
    </row>
    <row r="74" spans="1:8" s="5" customFormat="1" ht="1.5" customHeight="1">
      <c r="A74" s="321" t="s">
        <v>0</v>
      </c>
      <c r="B74" s="282" t="s">
        <v>43</v>
      </c>
      <c r="C74" s="282" t="s">
        <v>19</v>
      </c>
      <c r="D74" s="281" t="s">
        <v>1</v>
      </c>
      <c r="E74" s="281"/>
      <c r="F74" s="281"/>
      <c r="G74" s="281" t="s">
        <v>20</v>
      </c>
      <c r="H74" s="22"/>
    </row>
    <row r="75" spans="1:8" s="5" customFormat="1" ht="12.75" customHeight="1">
      <c r="A75" s="321"/>
      <c r="B75" s="282"/>
      <c r="C75" s="282"/>
      <c r="D75" s="281"/>
      <c r="E75" s="281"/>
      <c r="F75" s="281"/>
      <c r="G75" s="281"/>
      <c r="H75" s="22"/>
    </row>
    <row r="76" spans="1:8" s="2" customFormat="1" ht="21" customHeight="1">
      <c r="A76" s="321"/>
      <c r="B76" s="282"/>
      <c r="C76" s="282"/>
      <c r="D76" s="66" t="s">
        <v>2</v>
      </c>
      <c r="E76" s="66" t="s">
        <v>3</v>
      </c>
      <c r="F76" s="66" t="s">
        <v>4</v>
      </c>
      <c r="G76" s="281"/>
      <c r="H76" s="20"/>
    </row>
    <row r="77" spans="1:8" s="2" customFormat="1" ht="16.5" customHeight="1">
      <c r="A77" s="67" t="s">
        <v>88</v>
      </c>
      <c r="B77" s="64">
        <v>204</v>
      </c>
      <c r="C77" s="65">
        <v>250</v>
      </c>
      <c r="D77" s="66">
        <v>7.97</v>
      </c>
      <c r="E77" s="66">
        <v>12.69</v>
      </c>
      <c r="F77" s="66">
        <v>17.74</v>
      </c>
      <c r="G77" s="66">
        <v>213.01</v>
      </c>
      <c r="H77" s="20"/>
    </row>
    <row r="78" spans="1:8" s="2" customFormat="1" ht="16.5" customHeight="1">
      <c r="A78" s="60" t="s">
        <v>89</v>
      </c>
      <c r="B78" s="64">
        <v>637</v>
      </c>
      <c r="C78" s="65">
        <v>100</v>
      </c>
      <c r="D78" s="66">
        <v>21.1</v>
      </c>
      <c r="E78" s="66">
        <v>13.6</v>
      </c>
      <c r="F78" s="66">
        <v>0</v>
      </c>
      <c r="G78" s="66">
        <v>206.25</v>
      </c>
      <c r="H78" s="20"/>
    </row>
    <row r="79" spans="1:8" s="2" customFormat="1" ht="16.5" customHeight="1">
      <c r="A79" s="60" t="s">
        <v>90</v>
      </c>
      <c r="B79" s="64">
        <v>321</v>
      </c>
      <c r="C79" s="65">
        <v>200</v>
      </c>
      <c r="D79" s="66">
        <v>3.05</v>
      </c>
      <c r="E79" s="66">
        <v>14.67</v>
      </c>
      <c r="F79" s="66">
        <v>19.25</v>
      </c>
      <c r="G79" s="66">
        <v>221.33</v>
      </c>
      <c r="H79" s="20"/>
    </row>
    <row r="80" spans="1:8" ht="16.5" customHeight="1">
      <c r="A80" s="67" t="s">
        <v>7</v>
      </c>
      <c r="B80" s="64">
        <v>299.13</v>
      </c>
      <c r="C80" s="65">
        <v>50</v>
      </c>
      <c r="D80" s="66">
        <v>4.38</v>
      </c>
      <c r="E80" s="66">
        <v>0.45</v>
      </c>
      <c r="F80" s="66">
        <v>57.15</v>
      </c>
      <c r="G80" s="66">
        <v>133.16</v>
      </c>
      <c r="H80" s="19"/>
    </row>
    <row r="81" spans="1:8" ht="16.5" customHeight="1">
      <c r="A81" s="67" t="s">
        <v>8</v>
      </c>
      <c r="B81" s="64">
        <v>1</v>
      </c>
      <c r="C81" s="65">
        <v>70</v>
      </c>
      <c r="D81" s="66">
        <v>4.34</v>
      </c>
      <c r="E81" s="66">
        <v>13.22</v>
      </c>
      <c r="F81" s="66">
        <v>24.45</v>
      </c>
      <c r="G81" s="66">
        <v>238</v>
      </c>
      <c r="H81" s="19"/>
    </row>
    <row r="82" spans="1:8" s="1" customFormat="1" ht="16.5" customHeight="1">
      <c r="A82" s="67" t="s">
        <v>54</v>
      </c>
      <c r="B82" s="64">
        <v>351.17</v>
      </c>
      <c r="C82" s="65">
        <v>250</v>
      </c>
      <c r="D82" s="179">
        <v>1.11</v>
      </c>
      <c r="E82" s="179">
        <v>0</v>
      </c>
      <c r="F82" s="179">
        <v>45.34</v>
      </c>
      <c r="G82" s="179">
        <v>127.77</v>
      </c>
      <c r="H82" s="21"/>
    </row>
    <row r="83" spans="1:8" s="10" customFormat="1" ht="21.75" customHeight="1">
      <c r="A83" s="60" t="s">
        <v>114</v>
      </c>
      <c r="B83" s="64">
        <v>868</v>
      </c>
      <c r="C83" s="65">
        <v>200</v>
      </c>
      <c r="D83" s="66">
        <v>0.61</v>
      </c>
      <c r="E83" s="66">
        <v>0</v>
      </c>
      <c r="F83" s="66">
        <v>33.38</v>
      </c>
      <c r="G83" s="66">
        <v>128.4</v>
      </c>
      <c r="H83" s="26"/>
    </row>
    <row r="84" spans="1:8" s="54" customFormat="1" ht="18.75" customHeight="1">
      <c r="A84" s="68" t="s">
        <v>11</v>
      </c>
      <c r="B84" s="69"/>
      <c r="C84" s="69"/>
      <c r="D84" s="70">
        <f>SUM(D77:D83)</f>
        <v>42.56</v>
      </c>
      <c r="E84" s="70">
        <f>SUM(E77:E83)</f>
        <v>54.63</v>
      </c>
      <c r="F84" s="70">
        <f>SUM(F77:F83)</f>
        <v>197.31</v>
      </c>
      <c r="G84" s="70">
        <f>SUM(G77:G83)</f>
        <v>1267.92</v>
      </c>
      <c r="H84" s="53"/>
    </row>
    <row r="85" spans="1:8" s="39" customFormat="1" ht="16.5" customHeight="1">
      <c r="A85" s="325" t="s">
        <v>23</v>
      </c>
      <c r="B85" s="325"/>
      <c r="C85" s="325"/>
      <c r="D85" s="130">
        <f>D84+D71</f>
        <v>88.45</v>
      </c>
      <c r="E85" s="130">
        <f>E84+E71</f>
        <v>109.31</v>
      </c>
      <c r="F85" s="130">
        <f>F84+F71</f>
        <v>349.71000000000004</v>
      </c>
      <c r="G85" s="130">
        <f>G84+G71</f>
        <v>2369.2700000000004</v>
      </c>
      <c r="H85" s="46"/>
    </row>
    <row r="86" spans="1:8" ht="18.75" customHeight="1">
      <c r="A86" s="104" t="s">
        <v>40</v>
      </c>
      <c r="B86" s="105"/>
      <c r="C86" s="120"/>
      <c r="D86" s="120"/>
      <c r="E86" s="120"/>
      <c r="F86" s="120"/>
      <c r="G86" s="121"/>
      <c r="H86" s="19"/>
    </row>
    <row r="87" spans="1:8" s="41" customFormat="1" ht="18.75" customHeight="1">
      <c r="A87" s="165" t="s">
        <v>37</v>
      </c>
      <c r="B87" s="166"/>
      <c r="C87" s="115"/>
      <c r="D87" s="115"/>
      <c r="E87" s="115"/>
      <c r="F87" s="115"/>
      <c r="G87" s="116"/>
      <c r="H87" s="47"/>
    </row>
    <row r="88" spans="1:8" s="41" customFormat="1" ht="16.5" customHeight="1">
      <c r="A88" s="311" t="s">
        <v>128</v>
      </c>
      <c r="B88" s="312"/>
      <c r="C88" s="115"/>
      <c r="D88" s="115"/>
      <c r="E88" s="115"/>
      <c r="F88" s="115"/>
      <c r="G88" s="116"/>
      <c r="H88" s="47"/>
    </row>
    <row r="89" spans="1:8" s="41" customFormat="1" ht="20.25" customHeight="1">
      <c r="A89" s="75" t="s">
        <v>5</v>
      </c>
      <c r="B89" s="76"/>
      <c r="C89" s="76"/>
      <c r="D89" s="77"/>
      <c r="E89" s="77"/>
      <c r="F89" s="77"/>
      <c r="G89" s="78"/>
      <c r="H89" s="47"/>
    </row>
    <row r="90" spans="1:8" s="8" customFormat="1" ht="18.75" customHeight="1">
      <c r="A90" s="282" t="s">
        <v>0</v>
      </c>
      <c r="B90" s="282" t="s">
        <v>43</v>
      </c>
      <c r="C90" s="282" t="s">
        <v>19</v>
      </c>
      <c r="D90" s="281" t="s">
        <v>1</v>
      </c>
      <c r="E90" s="281"/>
      <c r="F90" s="281"/>
      <c r="G90" s="281" t="s">
        <v>20</v>
      </c>
      <c r="H90" s="25"/>
    </row>
    <row r="91" spans="1:8" ht="16.5" customHeight="1">
      <c r="A91" s="282"/>
      <c r="B91" s="282"/>
      <c r="C91" s="282"/>
      <c r="D91" s="281"/>
      <c r="E91" s="281"/>
      <c r="F91" s="281"/>
      <c r="G91" s="281"/>
      <c r="H91" s="19"/>
    </row>
    <row r="92" spans="1:8" ht="0.75" customHeight="1">
      <c r="A92" s="282"/>
      <c r="B92" s="282"/>
      <c r="C92" s="282"/>
      <c r="D92" s="66" t="s">
        <v>2</v>
      </c>
      <c r="E92" s="66" t="s">
        <v>3</v>
      </c>
      <c r="F92" s="66" t="s">
        <v>4</v>
      </c>
      <c r="G92" s="281"/>
      <c r="H92" s="19"/>
    </row>
    <row r="93" spans="1:8" s="1" customFormat="1" ht="14.25" customHeight="1">
      <c r="A93" s="67" t="s">
        <v>86</v>
      </c>
      <c r="B93" s="64">
        <v>302</v>
      </c>
      <c r="C93" s="65">
        <v>250</v>
      </c>
      <c r="D93" s="66">
        <v>12.36</v>
      </c>
      <c r="E93" s="66">
        <v>8.01</v>
      </c>
      <c r="F93" s="66">
        <v>22.7</v>
      </c>
      <c r="G93" s="66">
        <v>211.96</v>
      </c>
      <c r="H93" s="21"/>
    </row>
    <row r="94" spans="1:8" s="10" customFormat="1" ht="16.5" customHeight="1">
      <c r="A94" s="67" t="s">
        <v>7</v>
      </c>
      <c r="B94" s="95">
        <v>299.13</v>
      </c>
      <c r="C94" s="65">
        <v>40</v>
      </c>
      <c r="D94" s="95">
        <v>3.5</v>
      </c>
      <c r="E94" s="95">
        <v>0.36</v>
      </c>
      <c r="F94" s="95">
        <v>45.72</v>
      </c>
      <c r="G94" s="95">
        <v>106.53</v>
      </c>
      <c r="H94" s="26"/>
    </row>
    <row r="95" spans="1:8" s="5" customFormat="1" ht="16.5" customHeight="1">
      <c r="A95" s="67" t="s">
        <v>8</v>
      </c>
      <c r="B95" s="64">
        <v>1</v>
      </c>
      <c r="C95" s="65">
        <v>35</v>
      </c>
      <c r="D95" s="66">
        <v>2.17</v>
      </c>
      <c r="E95" s="66">
        <v>6.61</v>
      </c>
      <c r="F95" s="66">
        <v>12.79</v>
      </c>
      <c r="G95" s="66">
        <v>119</v>
      </c>
      <c r="H95" s="22"/>
    </row>
    <row r="96" spans="1:8" s="5" customFormat="1" ht="16.5" customHeight="1">
      <c r="A96" s="178" t="s">
        <v>30</v>
      </c>
      <c r="B96" s="95">
        <v>57</v>
      </c>
      <c r="C96" s="96">
        <v>200</v>
      </c>
      <c r="D96" s="95">
        <v>2.79</v>
      </c>
      <c r="E96" s="95">
        <v>3.19</v>
      </c>
      <c r="F96" s="95">
        <v>19.71</v>
      </c>
      <c r="G96" s="95">
        <v>118.69</v>
      </c>
      <c r="H96" s="22"/>
    </row>
    <row r="97" spans="1:8" s="5" customFormat="1" ht="16.5" customHeight="1">
      <c r="A97" s="67" t="s">
        <v>54</v>
      </c>
      <c r="B97" s="64">
        <v>338</v>
      </c>
      <c r="C97" s="65">
        <v>250</v>
      </c>
      <c r="D97" s="179">
        <v>1</v>
      </c>
      <c r="E97" s="179">
        <v>1</v>
      </c>
      <c r="F97" s="179">
        <v>24.5</v>
      </c>
      <c r="G97" s="179">
        <v>117.16</v>
      </c>
      <c r="H97" s="22"/>
    </row>
    <row r="98" spans="1:8" s="5" customFormat="1" ht="16.5" customHeight="1">
      <c r="A98" s="68" t="s">
        <v>9</v>
      </c>
      <c r="B98" s="69"/>
      <c r="C98" s="69"/>
      <c r="D98" s="70">
        <f>SUM(D93:D97)</f>
        <v>21.82</v>
      </c>
      <c r="E98" s="70">
        <f>SUM(E93:E97)</f>
        <v>19.17</v>
      </c>
      <c r="F98" s="70">
        <f>SUM(F93:F97)</f>
        <v>125.42000000000002</v>
      </c>
      <c r="G98" s="70">
        <f>SUM(G93:G97)</f>
        <v>673.34</v>
      </c>
      <c r="H98" s="22"/>
    </row>
    <row r="99" spans="1:8" ht="21" customHeight="1">
      <c r="A99" s="306"/>
      <c r="B99" s="307"/>
      <c r="C99" s="307"/>
      <c r="D99" s="307"/>
      <c r="E99" s="307"/>
      <c r="F99" s="307"/>
      <c r="G99" s="308"/>
      <c r="H99" s="19"/>
    </row>
    <row r="100" spans="1:8" ht="13.5" customHeight="1">
      <c r="A100" s="122" t="s">
        <v>10</v>
      </c>
      <c r="B100" s="123"/>
      <c r="C100" s="123"/>
      <c r="D100" s="133"/>
      <c r="E100" s="133"/>
      <c r="F100" s="133"/>
      <c r="G100" s="134"/>
      <c r="H100" s="19"/>
    </row>
    <row r="101" spans="1:8" s="11" customFormat="1" ht="18" customHeight="1">
      <c r="A101" s="321" t="s">
        <v>0</v>
      </c>
      <c r="B101" s="282" t="s">
        <v>43</v>
      </c>
      <c r="C101" s="282" t="s">
        <v>19</v>
      </c>
      <c r="D101" s="281" t="s">
        <v>1</v>
      </c>
      <c r="E101" s="281"/>
      <c r="F101" s="281"/>
      <c r="G101" s="281" t="s">
        <v>20</v>
      </c>
      <c r="H101" s="18"/>
    </row>
    <row r="102" spans="1:8" ht="16.5" customHeight="1">
      <c r="A102" s="321"/>
      <c r="B102" s="282"/>
      <c r="C102" s="282"/>
      <c r="D102" s="281"/>
      <c r="E102" s="281"/>
      <c r="F102" s="281"/>
      <c r="G102" s="281"/>
      <c r="H102" s="19"/>
    </row>
    <row r="103" spans="1:8" ht="3.75" customHeight="1">
      <c r="A103" s="321"/>
      <c r="B103" s="282"/>
      <c r="C103" s="282"/>
      <c r="D103" s="66" t="s">
        <v>2</v>
      </c>
      <c r="E103" s="66" t="s">
        <v>3</v>
      </c>
      <c r="F103" s="66" t="s">
        <v>4</v>
      </c>
      <c r="G103" s="281"/>
      <c r="H103" s="19"/>
    </row>
    <row r="104" spans="1:8" s="2" customFormat="1" ht="14.25" customHeight="1">
      <c r="A104" s="60" t="s">
        <v>17</v>
      </c>
      <c r="B104" s="64">
        <v>202</v>
      </c>
      <c r="C104" s="65">
        <v>250</v>
      </c>
      <c r="D104" s="66">
        <v>1.92</v>
      </c>
      <c r="E104" s="66">
        <v>5.86</v>
      </c>
      <c r="F104" s="66">
        <v>12.58</v>
      </c>
      <c r="G104" s="66">
        <v>115.24</v>
      </c>
      <c r="H104" s="20"/>
    </row>
    <row r="105" spans="1:8" s="2" customFormat="1" ht="16.5" customHeight="1">
      <c r="A105" s="170" t="s">
        <v>115</v>
      </c>
      <c r="B105" s="171">
        <v>245</v>
      </c>
      <c r="C105" s="172">
        <v>100</v>
      </c>
      <c r="D105" s="171">
        <v>1.1</v>
      </c>
      <c r="E105" s="171">
        <v>0.2</v>
      </c>
      <c r="F105" s="171">
        <v>3.8</v>
      </c>
      <c r="G105" s="171">
        <v>22</v>
      </c>
      <c r="H105" s="20"/>
    </row>
    <row r="106" spans="1:8" s="2" customFormat="1" ht="16.5" customHeight="1">
      <c r="A106" s="60" t="s">
        <v>13</v>
      </c>
      <c r="B106" s="64">
        <v>299</v>
      </c>
      <c r="C106" s="65">
        <v>180</v>
      </c>
      <c r="D106" s="66">
        <v>3.72</v>
      </c>
      <c r="E106" s="66">
        <v>7.82</v>
      </c>
      <c r="F106" s="66">
        <v>17.19</v>
      </c>
      <c r="G106" s="66">
        <v>156.52</v>
      </c>
      <c r="H106" s="20"/>
    </row>
    <row r="107" spans="1:8" s="6" customFormat="1" ht="16.5" customHeight="1">
      <c r="A107" s="60" t="s">
        <v>14</v>
      </c>
      <c r="B107" s="64">
        <v>286</v>
      </c>
      <c r="C107" s="65" t="s">
        <v>110</v>
      </c>
      <c r="D107" s="66">
        <v>14.73</v>
      </c>
      <c r="E107" s="66">
        <v>16.14</v>
      </c>
      <c r="F107" s="66">
        <v>18.63</v>
      </c>
      <c r="G107" s="66">
        <v>278.7</v>
      </c>
      <c r="H107" s="23"/>
    </row>
    <row r="108" spans="1:8" ht="16.5" customHeight="1">
      <c r="A108" s="173" t="s">
        <v>80</v>
      </c>
      <c r="B108" s="95">
        <v>399</v>
      </c>
      <c r="C108" s="96">
        <v>200</v>
      </c>
      <c r="D108" s="95">
        <v>0.9</v>
      </c>
      <c r="E108" s="95">
        <v>0</v>
      </c>
      <c r="F108" s="95">
        <v>18.18</v>
      </c>
      <c r="G108" s="95">
        <v>76</v>
      </c>
      <c r="H108" s="19"/>
    </row>
    <row r="109" spans="1:8" ht="16.5" customHeight="1">
      <c r="A109" s="67" t="s">
        <v>7</v>
      </c>
      <c r="B109" s="64">
        <v>299.13</v>
      </c>
      <c r="C109" s="65">
        <v>80</v>
      </c>
      <c r="D109" s="66">
        <v>7.01</v>
      </c>
      <c r="E109" s="66">
        <v>0.72</v>
      </c>
      <c r="F109" s="66">
        <v>91.44</v>
      </c>
      <c r="G109" s="66">
        <v>213.06</v>
      </c>
      <c r="H109" s="19"/>
    </row>
    <row r="110" spans="1:8" ht="16.5" customHeight="1">
      <c r="A110" s="67" t="s">
        <v>8</v>
      </c>
      <c r="B110" s="64">
        <v>1</v>
      </c>
      <c r="C110" s="65">
        <v>35</v>
      </c>
      <c r="D110" s="66">
        <v>2.17</v>
      </c>
      <c r="E110" s="66">
        <v>6.61</v>
      </c>
      <c r="F110" s="66">
        <v>12.8</v>
      </c>
      <c r="G110" s="66">
        <v>119</v>
      </c>
      <c r="H110" s="19"/>
    </row>
    <row r="111" spans="1:8" ht="16.5" customHeight="1">
      <c r="A111" s="68" t="s">
        <v>11</v>
      </c>
      <c r="B111" s="69"/>
      <c r="C111" s="69"/>
      <c r="D111" s="70">
        <f>SUM(D104:D110)</f>
        <v>31.549999999999997</v>
      </c>
      <c r="E111" s="70">
        <f>SUM(E104:E110)</f>
        <v>37.35</v>
      </c>
      <c r="F111" s="70">
        <f>SUM(F104:F110)</f>
        <v>174.62</v>
      </c>
      <c r="G111" s="70">
        <f>SUM(G104:G110)</f>
        <v>980.52</v>
      </c>
      <c r="H111" s="19"/>
    </row>
    <row r="112" spans="1:8" s="1" customFormat="1" ht="24" customHeight="1">
      <c r="A112" s="176" t="s">
        <v>24</v>
      </c>
      <c r="B112" s="176"/>
      <c r="C112" s="176"/>
      <c r="D112" s="130">
        <f>D111+D98</f>
        <v>53.37</v>
      </c>
      <c r="E112" s="130">
        <f>E111+E98</f>
        <v>56.52</v>
      </c>
      <c r="F112" s="130">
        <f>F111+F98</f>
        <v>300.04</v>
      </c>
      <c r="G112" s="130">
        <f>G111+G98</f>
        <v>1653.8600000000001</v>
      </c>
      <c r="H112" s="21"/>
    </row>
    <row r="113" spans="1:8" ht="20.25" customHeight="1">
      <c r="A113" s="118"/>
      <c r="B113" s="118"/>
      <c r="C113" s="118"/>
      <c r="D113" s="119"/>
      <c r="E113" s="119"/>
      <c r="F113" s="119"/>
      <c r="G113" s="119"/>
      <c r="H113" s="19"/>
    </row>
    <row r="114" spans="1:7" ht="15.75">
      <c r="A114" s="104" t="s">
        <v>41</v>
      </c>
      <c r="B114" s="105"/>
      <c r="C114" s="120"/>
      <c r="D114" s="120"/>
      <c r="E114" s="120"/>
      <c r="F114" s="120"/>
      <c r="G114" s="121"/>
    </row>
    <row r="115" spans="1:7" ht="15.75">
      <c r="A115" s="165" t="s">
        <v>37</v>
      </c>
      <c r="B115" s="166" t="s">
        <v>163</v>
      </c>
      <c r="C115" s="115"/>
      <c r="D115" s="115"/>
      <c r="E115" s="115"/>
      <c r="F115" s="115"/>
      <c r="G115" s="116"/>
    </row>
    <row r="116" spans="1:7" ht="15.75">
      <c r="A116" s="311" t="s">
        <v>128</v>
      </c>
      <c r="B116" s="312"/>
      <c r="C116" s="115"/>
      <c r="D116" s="115"/>
      <c r="E116" s="115"/>
      <c r="F116" s="115"/>
      <c r="G116" s="116"/>
    </row>
    <row r="117" spans="1:7" ht="15">
      <c r="A117" s="75" t="s">
        <v>5</v>
      </c>
      <c r="B117" s="76"/>
      <c r="C117" s="76"/>
      <c r="D117" s="77"/>
      <c r="E117" s="77"/>
      <c r="F117" s="77"/>
      <c r="G117" s="78"/>
    </row>
    <row r="118" spans="1:7" ht="12.75">
      <c r="A118" s="322" t="s">
        <v>0</v>
      </c>
      <c r="B118" s="282" t="s">
        <v>43</v>
      </c>
      <c r="C118" s="282" t="s">
        <v>19</v>
      </c>
      <c r="D118" s="281" t="s">
        <v>1</v>
      </c>
      <c r="E118" s="281"/>
      <c r="F118" s="281"/>
      <c r="G118" s="283" t="s">
        <v>20</v>
      </c>
    </row>
    <row r="119" spans="1:7" ht="12.75">
      <c r="A119" s="323"/>
      <c r="B119" s="282"/>
      <c r="C119" s="282"/>
      <c r="D119" s="281"/>
      <c r="E119" s="281"/>
      <c r="F119" s="281"/>
      <c r="G119" s="284"/>
    </row>
    <row r="120" spans="1:7" ht="14.25">
      <c r="A120" s="324"/>
      <c r="B120" s="282"/>
      <c r="C120" s="282"/>
      <c r="D120" s="66" t="s">
        <v>2</v>
      </c>
      <c r="E120" s="66" t="s">
        <v>3</v>
      </c>
      <c r="F120" s="66" t="s">
        <v>4</v>
      </c>
      <c r="G120" s="285"/>
    </row>
    <row r="121" spans="1:7" ht="15">
      <c r="A121" s="60" t="s">
        <v>157</v>
      </c>
      <c r="B121" s="64">
        <v>53</v>
      </c>
      <c r="C121" s="65">
        <v>300</v>
      </c>
      <c r="D121" s="66">
        <v>8.38</v>
      </c>
      <c r="E121" s="66">
        <v>9.18</v>
      </c>
      <c r="F121" s="66">
        <v>29.59</v>
      </c>
      <c r="G121" s="66">
        <v>234.12</v>
      </c>
    </row>
    <row r="122" spans="1:7" ht="15">
      <c r="A122" s="60" t="s">
        <v>138</v>
      </c>
      <c r="B122" s="64">
        <v>945</v>
      </c>
      <c r="C122" s="65">
        <v>200</v>
      </c>
      <c r="D122" s="66">
        <v>1.4</v>
      </c>
      <c r="E122" s="66">
        <v>1.6</v>
      </c>
      <c r="F122" s="66">
        <v>16.4</v>
      </c>
      <c r="G122" s="66">
        <v>86</v>
      </c>
    </row>
    <row r="123" spans="1:7" ht="15">
      <c r="A123" s="67" t="s">
        <v>7</v>
      </c>
      <c r="B123" s="64">
        <v>299.13</v>
      </c>
      <c r="C123" s="65">
        <v>80</v>
      </c>
      <c r="D123" s="66">
        <v>7</v>
      </c>
      <c r="E123" s="66">
        <v>0.72</v>
      </c>
      <c r="F123" s="66">
        <v>91.44</v>
      </c>
      <c r="G123" s="66">
        <v>213.06</v>
      </c>
    </row>
    <row r="124" spans="1:7" ht="15">
      <c r="A124" s="67" t="s">
        <v>54</v>
      </c>
      <c r="B124" s="64">
        <v>338</v>
      </c>
      <c r="C124" s="65">
        <v>250</v>
      </c>
      <c r="D124" s="179">
        <v>1</v>
      </c>
      <c r="E124" s="179">
        <v>1</v>
      </c>
      <c r="F124" s="179">
        <v>24.5</v>
      </c>
      <c r="G124" s="179">
        <v>117.16</v>
      </c>
    </row>
    <row r="125" spans="1:7" ht="15.75">
      <c r="A125" s="68" t="s">
        <v>9</v>
      </c>
      <c r="B125" s="69"/>
      <c r="C125" s="69"/>
      <c r="D125" s="70">
        <f>SUM(D121:D124)</f>
        <v>17.78</v>
      </c>
      <c r="E125" s="70">
        <f>SUM(E121:E124)</f>
        <v>12.5</v>
      </c>
      <c r="F125" s="70">
        <f>SUM(F121:F124)</f>
        <v>161.93</v>
      </c>
      <c r="G125" s="70">
        <f>SUM(G121:G124)</f>
        <v>650.34</v>
      </c>
    </row>
    <row r="126" spans="1:7" ht="15.75">
      <c r="A126" s="71"/>
      <c r="B126" s="72"/>
      <c r="C126" s="72"/>
      <c r="D126" s="73"/>
      <c r="E126" s="73"/>
      <c r="F126" s="73"/>
      <c r="G126" s="74"/>
    </row>
    <row r="127" spans="1:7" ht="15">
      <c r="A127" s="75" t="s">
        <v>10</v>
      </c>
      <c r="B127" s="76"/>
      <c r="C127" s="76"/>
      <c r="D127" s="77"/>
      <c r="E127" s="77"/>
      <c r="F127" s="77"/>
      <c r="G127" s="78"/>
    </row>
    <row r="128" spans="1:7" ht="12.75">
      <c r="A128" s="321" t="s">
        <v>0</v>
      </c>
      <c r="B128" s="282" t="s">
        <v>43</v>
      </c>
      <c r="C128" s="282" t="s">
        <v>19</v>
      </c>
      <c r="D128" s="281" t="s">
        <v>1</v>
      </c>
      <c r="E128" s="281"/>
      <c r="F128" s="281"/>
      <c r="G128" s="281" t="s">
        <v>20</v>
      </c>
    </row>
    <row r="129" spans="1:7" ht="12.75">
      <c r="A129" s="321"/>
      <c r="B129" s="282"/>
      <c r="C129" s="282"/>
      <c r="D129" s="281"/>
      <c r="E129" s="281"/>
      <c r="F129" s="281"/>
      <c r="G129" s="281"/>
    </row>
    <row r="130" spans="1:7" ht="14.25">
      <c r="A130" s="321"/>
      <c r="B130" s="282"/>
      <c r="C130" s="282"/>
      <c r="D130" s="66" t="s">
        <v>2</v>
      </c>
      <c r="E130" s="66" t="s">
        <v>3</v>
      </c>
      <c r="F130" s="66" t="s">
        <v>4</v>
      </c>
      <c r="G130" s="281"/>
    </row>
    <row r="131" spans="1:7" ht="30">
      <c r="A131" s="60" t="s">
        <v>139</v>
      </c>
      <c r="B131" s="64">
        <v>139</v>
      </c>
      <c r="C131" s="65" t="s">
        <v>109</v>
      </c>
      <c r="D131" s="66">
        <v>8.21</v>
      </c>
      <c r="E131" s="66">
        <v>9.07</v>
      </c>
      <c r="F131" s="66">
        <v>24.41</v>
      </c>
      <c r="G131" s="66">
        <v>201.55</v>
      </c>
    </row>
    <row r="132" spans="1:7" ht="15">
      <c r="A132" s="60" t="s">
        <v>142</v>
      </c>
      <c r="B132" s="64">
        <v>185</v>
      </c>
      <c r="C132" s="65">
        <v>180</v>
      </c>
      <c r="D132" s="66">
        <v>13.77</v>
      </c>
      <c r="E132" s="66">
        <v>1.82</v>
      </c>
      <c r="F132" s="66">
        <v>5.72</v>
      </c>
      <c r="G132" s="66">
        <v>94.5</v>
      </c>
    </row>
    <row r="133" spans="1:7" ht="15">
      <c r="A133" s="60" t="s">
        <v>15</v>
      </c>
      <c r="B133" s="64">
        <v>315</v>
      </c>
      <c r="C133" s="65">
        <v>200</v>
      </c>
      <c r="D133" s="66">
        <v>4.6</v>
      </c>
      <c r="E133" s="66">
        <v>8</v>
      </c>
      <c r="F133" s="66">
        <v>20.21</v>
      </c>
      <c r="G133" s="66">
        <v>167.72</v>
      </c>
    </row>
    <row r="134" spans="1:7" ht="15">
      <c r="A134" s="60" t="s">
        <v>114</v>
      </c>
      <c r="B134" s="64">
        <v>868</v>
      </c>
      <c r="C134" s="65">
        <v>200</v>
      </c>
      <c r="D134" s="66">
        <v>0.61</v>
      </c>
      <c r="E134" s="66">
        <v>0</v>
      </c>
      <c r="F134" s="66">
        <v>33.38</v>
      </c>
      <c r="G134" s="66">
        <v>128.4</v>
      </c>
    </row>
    <row r="135" spans="1:7" ht="15">
      <c r="A135" s="67" t="s">
        <v>7</v>
      </c>
      <c r="B135" s="64">
        <v>299.13</v>
      </c>
      <c r="C135" s="65">
        <v>50</v>
      </c>
      <c r="D135" s="66">
        <v>4.38</v>
      </c>
      <c r="E135" s="66">
        <v>0.45</v>
      </c>
      <c r="F135" s="66">
        <v>57.15</v>
      </c>
      <c r="G135" s="66">
        <v>133.16</v>
      </c>
    </row>
    <row r="136" spans="1:7" ht="15">
      <c r="A136" s="67" t="s">
        <v>8</v>
      </c>
      <c r="B136" s="64">
        <v>1</v>
      </c>
      <c r="C136" s="65">
        <v>70</v>
      </c>
      <c r="D136" s="66">
        <v>4.34</v>
      </c>
      <c r="E136" s="66">
        <v>13.22</v>
      </c>
      <c r="F136" s="66">
        <v>25.59</v>
      </c>
      <c r="G136" s="66">
        <v>238</v>
      </c>
    </row>
    <row r="137" spans="1:7" ht="15.75">
      <c r="A137" s="68" t="s">
        <v>11</v>
      </c>
      <c r="B137" s="69"/>
      <c r="C137" s="69"/>
      <c r="D137" s="70">
        <f>SUM(D131:D136)</f>
        <v>35.91</v>
      </c>
      <c r="E137" s="70">
        <f>SUM(E131:E136)</f>
        <v>32.56</v>
      </c>
      <c r="F137" s="70">
        <f>SUM(F131:F136)</f>
        <v>166.46</v>
      </c>
      <c r="G137" s="70">
        <f>SUM(G131:G136)</f>
        <v>963.3299999999999</v>
      </c>
    </row>
    <row r="138" spans="1:7" ht="18.75">
      <c r="A138" s="176" t="s">
        <v>26</v>
      </c>
      <c r="B138" s="176"/>
      <c r="C138" s="176"/>
      <c r="D138" s="130">
        <f>D137+D125</f>
        <v>53.69</v>
      </c>
      <c r="E138" s="130">
        <f>E137+E125</f>
        <v>45.06</v>
      </c>
      <c r="F138" s="130">
        <f>F137+F125</f>
        <v>328.39</v>
      </c>
      <c r="G138" s="130">
        <f>G137+G125</f>
        <v>1613.67</v>
      </c>
    </row>
    <row r="139" spans="1:7" ht="18.75">
      <c r="A139" s="176" t="s">
        <v>26</v>
      </c>
      <c r="B139" s="176"/>
      <c r="C139" s="176"/>
      <c r="D139" s="130">
        <f>D28+D57+D85+D112+D138</f>
        <v>338.08</v>
      </c>
      <c r="E139" s="130">
        <f>E28+E57+E85+E112+E138</f>
        <v>363.62999999999994</v>
      </c>
      <c r="F139" s="130">
        <f>F28+F57+F85+F112+F138</f>
        <v>1690.5499999999997</v>
      </c>
      <c r="G139" s="130">
        <f>G28+G57+G85+G112+G138</f>
        <v>9554.5</v>
      </c>
    </row>
    <row r="140" spans="1:7" s="412" customFormat="1" ht="15.75">
      <c r="A140" s="439" t="s">
        <v>41</v>
      </c>
      <c r="B140" s="440"/>
      <c r="C140" s="441"/>
      <c r="D140" s="441"/>
      <c r="E140" s="441"/>
      <c r="F140" s="441"/>
      <c r="G140" s="442"/>
    </row>
    <row r="141" spans="1:7" s="412" customFormat="1" ht="15.75">
      <c r="A141" s="443" t="s">
        <v>37</v>
      </c>
      <c r="B141" s="444"/>
      <c r="C141" s="372"/>
      <c r="D141" s="372"/>
      <c r="E141" s="372"/>
      <c r="F141" s="372"/>
      <c r="G141" s="373"/>
    </row>
    <row r="142" spans="1:7" s="412" customFormat="1" ht="15.75">
      <c r="A142" s="445" t="s">
        <v>128</v>
      </c>
      <c r="B142" s="446"/>
      <c r="C142" s="372"/>
      <c r="D142" s="372"/>
      <c r="E142" s="372"/>
      <c r="F142" s="372"/>
      <c r="G142" s="373"/>
    </row>
    <row r="143" spans="1:7" s="412" customFormat="1" ht="15">
      <c r="A143" s="380" t="s">
        <v>5</v>
      </c>
      <c r="B143" s="381"/>
      <c r="C143" s="381"/>
      <c r="D143" s="447"/>
      <c r="E143" s="447"/>
      <c r="F143" s="447"/>
      <c r="G143" s="448"/>
    </row>
    <row r="144" spans="1:7" s="412" customFormat="1" ht="12.75">
      <c r="A144" s="449" t="s">
        <v>0</v>
      </c>
      <c r="B144" s="450" t="s">
        <v>43</v>
      </c>
      <c r="C144" s="450" t="s">
        <v>19</v>
      </c>
      <c r="D144" s="451" t="s">
        <v>1</v>
      </c>
      <c r="E144" s="451"/>
      <c r="F144" s="451"/>
      <c r="G144" s="452" t="s">
        <v>20</v>
      </c>
    </row>
    <row r="145" spans="1:7" s="412" customFormat="1" ht="12.75">
      <c r="A145" s="453"/>
      <c r="B145" s="450"/>
      <c r="C145" s="450"/>
      <c r="D145" s="451"/>
      <c r="E145" s="451"/>
      <c r="F145" s="451"/>
      <c r="G145" s="454"/>
    </row>
    <row r="146" spans="1:7" s="412" customFormat="1" ht="14.25">
      <c r="A146" s="455"/>
      <c r="B146" s="450"/>
      <c r="C146" s="450"/>
      <c r="D146" s="456" t="s">
        <v>2</v>
      </c>
      <c r="E146" s="456" t="s">
        <v>3</v>
      </c>
      <c r="F146" s="456" t="s">
        <v>4</v>
      </c>
      <c r="G146" s="457"/>
    </row>
    <row r="147" spans="1:7" s="412" customFormat="1" ht="15">
      <c r="A147" s="458" t="s">
        <v>84</v>
      </c>
      <c r="B147" s="459">
        <v>236</v>
      </c>
      <c r="C147" s="460" t="s">
        <v>112</v>
      </c>
      <c r="D147" s="456">
        <v>37.86</v>
      </c>
      <c r="E147" s="456">
        <v>27.46</v>
      </c>
      <c r="F147" s="456">
        <v>50.86</v>
      </c>
      <c r="G147" s="456">
        <v>601.9</v>
      </c>
    </row>
    <row r="148" spans="1:7" s="412" customFormat="1" ht="15">
      <c r="A148" s="458" t="s">
        <v>138</v>
      </c>
      <c r="B148" s="459">
        <v>945</v>
      </c>
      <c r="C148" s="460">
        <v>200</v>
      </c>
      <c r="D148" s="456">
        <v>1.4</v>
      </c>
      <c r="E148" s="456">
        <v>1.6</v>
      </c>
      <c r="F148" s="456">
        <v>16.4</v>
      </c>
      <c r="G148" s="456">
        <v>86</v>
      </c>
    </row>
    <row r="149" spans="1:7" s="412" customFormat="1" ht="15">
      <c r="A149" s="461" t="s">
        <v>7</v>
      </c>
      <c r="B149" s="459">
        <v>299.13</v>
      </c>
      <c r="C149" s="460">
        <v>80</v>
      </c>
      <c r="D149" s="456">
        <v>7</v>
      </c>
      <c r="E149" s="456">
        <v>0.72</v>
      </c>
      <c r="F149" s="456">
        <v>91.44</v>
      </c>
      <c r="G149" s="456">
        <v>213.06</v>
      </c>
    </row>
    <row r="150" spans="1:7" s="412" customFormat="1" ht="15">
      <c r="A150" s="461" t="s">
        <v>54</v>
      </c>
      <c r="B150" s="459">
        <v>338</v>
      </c>
      <c r="C150" s="460">
        <v>250</v>
      </c>
      <c r="D150" s="462">
        <v>1</v>
      </c>
      <c r="E150" s="462">
        <v>1</v>
      </c>
      <c r="F150" s="462">
        <v>24.5</v>
      </c>
      <c r="G150" s="462">
        <v>117.16</v>
      </c>
    </row>
    <row r="151" spans="1:7" s="412" customFormat="1" ht="15.75">
      <c r="A151" s="403" t="s">
        <v>9</v>
      </c>
      <c r="B151" s="404"/>
      <c r="C151" s="404"/>
      <c r="D151" s="405">
        <f>SUM(D147:D150)</f>
        <v>47.26</v>
      </c>
      <c r="E151" s="405">
        <f>SUM(E147:E150)</f>
        <v>30.78</v>
      </c>
      <c r="F151" s="405">
        <f>SUM(F147:F150)</f>
        <v>183.2</v>
      </c>
      <c r="G151" s="405">
        <f>SUM(G147:G150)</f>
        <v>1018.12</v>
      </c>
    </row>
    <row r="152" spans="1:7" s="412" customFormat="1" ht="15.75">
      <c r="A152" s="406"/>
      <c r="B152" s="407"/>
      <c r="C152" s="407"/>
      <c r="D152" s="408"/>
      <c r="E152" s="408"/>
      <c r="F152" s="408"/>
      <c r="G152" s="409"/>
    </row>
    <row r="153" spans="1:7" s="412" customFormat="1" ht="15">
      <c r="A153" s="380" t="s">
        <v>10</v>
      </c>
      <c r="B153" s="381"/>
      <c r="C153" s="381"/>
      <c r="D153" s="447"/>
      <c r="E153" s="447"/>
      <c r="F153" s="447"/>
      <c r="G153" s="448"/>
    </row>
    <row r="154" spans="1:7" s="412" customFormat="1" ht="12.75">
      <c r="A154" s="463" t="s">
        <v>0</v>
      </c>
      <c r="B154" s="450" t="s">
        <v>43</v>
      </c>
      <c r="C154" s="450" t="s">
        <v>19</v>
      </c>
      <c r="D154" s="451" t="s">
        <v>1</v>
      </c>
      <c r="E154" s="451"/>
      <c r="F154" s="451"/>
      <c r="G154" s="451" t="s">
        <v>20</v>
      </c>
    </row>
    <row r="155" spans="1:7" s="412" customFormat="1" ht="12.75">
      <c r="A155" s="463"/>
      <c r="B155" s="450"/>
      <c r="C155" s="450"/>
      <c r="D155" s="451"/>
      <c r="E155" s="451"/>
      <c r="F155" s="451"/>
      <c r="G155" s="451"/>
    </row>
    <row r="156" spans="1:7" s="412" customFormat="1" ht="14.25">
      <c r="A156" s="463"/>
      <c r="B156" s="450"/>
      <c r="C156" s="450"/>
      <c r="D156" s="456" t="s">
        <v>2</v>
      </c>
      <c r="E156" s="456" t="s">
        <v>3</v>
      </c>
      <c r="F156" s="456" t="s">
        <v>4</v>
      </c>
      <c r="G156" s="451"/>
    </row>
    <row r="157" spans="1:7" s="412" customFormat="1" ht="30">
      <c r="A157" s="458" t="s">
        <v>139</v>
      </c>
      <c r="B157" s="459">
        <v>139</v>
      </c>
      <c r="C157" s="460" t="s">
        <v>109</v>
      </c>
      <c r="D157" s="456">
        <v>8.21</v>
      </c>
      <c r="E157" s="456">
        <v>9.07</v>
      </c>
      <c r="F157" s="456">
        <v>24.41</v>
      </c>
      <c r="G157" s="456">
        <v>201.55</v>
      </c>
    </row>
    <row r="158" spans="1:7" s="412" customFormat="1" ht="15">
      <c r="A158" s="458" t="s">
        <v>142</v>
      </c>
      <c r="B158" s="459">
        <v>185</v>
      </c>
      <c r="C158" s="460">
        <v>180</v>
      </c>
      <c r="D158" s="456">
        <v>13.77</v>
      </c>
      <c r="E158" s="456">
        <v>1.82</v>
      </c>
      <c r="F158" s="456">
        <v>5.72</v>
      </c>
      <c r="G158" s="456">
        <v>94.5</v>
      </c>
    </row>
    <row r="159" spans="1:7" s="412" customFormat="1" ht="15">
      <c r="A159" s="458" t="s">
        <v>15</v>
      </c>
      <c r="B159" s="459">
        <v>315</v>
      </c>
      <c r="C159" s="460">
        <v>200</v>
      </c>
      <c r="D159" s="456">
        <v>4.6</v>
      </c>
      <c r="E159" s="456">
        <v>8</v>
      </c>
      <c r="F159" s="456">
        <v>20.21</v>
      </c>
      <c r="G159" s="456">
        <v>167.72</v>
      </c>
    </row>
    <row r="160" spans="1:7" s="412" customFormat="1" ht="15">
      <c r="A160" s="458" t="s">
        <v>114</v>
      </c>
      <c r="B160" s="459">
        <v>868</v>
      </c>
      <c r="C160" s="460">
        <v>200</v>
      </c>
      <c r="D160" s="456">
        <v>0.61</v>
      </c>
      <c r="E160" s="456">
        <v>0</v>
      </c>
      <c r="F160" s="456">
        <v>33.38</v>
      </c>
      <c r="G160" s="456">
        <v>128.4</v>
      </c>
    </row>
    <row r="161" spans="1:7" s="412" customFormat="1" ht="15">
      <c r="A161" s="461" t="s">
        <v>7</v>
      </c>
      <c r="B161" s="459">
        <v>299.13</v>
      </c>
      <c r="C161" s="460">
        <v>50</v>
      </c>
      <c r="D161" s="456">
        <v>4.38</v>
      </c>
      <c r="E161" s="456">
        <v>0.45</v>
      </c>
      <c r="F161" s="456">
        <v>57.15</v>
      </c>
      <c r="G161" s="456">
        <v>133.16</v>
      </c>
    </row>
    <row r="162" spans="1:7" s="412" customFormat="1" ht="15">
      <c r="A162" s="461" t="s">
        <v>8</v>
      </c>
      <c r="B162" s="459">
        <v>1</v>
      </c>
      <c r="C162" s="460">
        <v>70</v>
      </c>
      <c r="D162" s="456">
        <v>4.34</v>
      </c>
      <c r="E162" s="456">
        <v>13.22</v>
      </c>
      <c r="F162" s="456">
        <v>25.59</v>
      </c>
      <c r="G162" s="456">
        <v>238</v>
      </c>
    </row>
    <row r="163" spans="1:7" s="412" customFormat="1" ht="15.75">
      <c r="A163" s="403" t="s">
        <v>11</v>
      </c>
      <c r="B163" s="404"/>
      <c r="C163" s="404"/>
      <c r="D163" s="405">
        <f>SUM(D157:D162)</f>
        <v>35.91</v>
      </c>
      <c r="E163" s="405">
        <f>SUM(E157:E162)</f>
        <v>32.56</v>
      </c>
      <c r="F163" s="405">
        <f>SUM(F157:F162)</f>
        <v>166.46</v>
      </c>
      <c r="G163" s="405">
        <f>SUM(G157:G162)</f>
        <v>963.3299999999999</v>
      </c>
    </row>
    <row r="164" spans="1:7" s="412" customFormat="1" ht="18.75">
      <c r="A164" s="464" t="s">
        <v>26</v>
      </c>
      <c r="B164" s="464"/>
      <c r="C164" s="464"/>
      <c r="D164" s="465">
        <f>D163+D151</f>
        <v>83.16999999999999</v>
      </c>
      <c r="E164" s="465">
        <f>E163+E151</f>
        <v>63.34</v>
      </c>
      <c r="F164" s="465">
        <f>F163+F151</f>
        <v>349.65999999999997</v>
      </c>
      <c r="G164" s="465">
        <f>G163+G151</f>
        <v>1981.4499999999998</v>
      </c>
    </row>
    <row r="165" spans="1:7" ht="18.75">
      <c r="A165" s="118"/>
      <c r="B165" s="118"/>
      <c r="C165" s="118"/>
      <c r="D165" s="119"/>
      <c r="E165" s="119"/>
      <c r="F165" s="119"/>
      <c r="G165" s="119"/>
    </row>
    <row r="166" spans="1:7" ht="15.75">
      <c r="A166" s="131"/>
      <c r="B166" s="132"/>
      <c r="C166" s="132"/>
      <c r="D166" s="133"/>
      <c r="E166" s="133"/>
      <c r="F166" s="133"/>
      <c r="G166" s="134"/>
    </row>
    <row r="167" spans="1:7" ht="15.75">
      <c r="A167" s="98"/>
      <c r="B167" s="80"/>
      <c r="C167" s="80"/>
      <c r="D167" s="77"/>
      <c r="E167" s="77"/>
      <c r="F167" s="77"/>
      <c r="G167" s="78"/>
    </row>
    <row r="168" spans="1:7" ht="15.75">
      <c r="A168" s="98"/>
      <c r="B168" s="80"/>
      <c r="C168" s="80"/>
      <c r="D168" s="77"/>
      <c r="E168" s="77"/>
      <c r="F168" s="77"/>
      <c r="G168" s="78"/>
    </row>
    <row r="169" spans="1:7" ht="14.25">
      <c r="A169" s="135"/>
      <c r="B169" s="136"/>
      <c r="C169" s="136"/>
      <c r="D169" s="137"/>
      <c r="E169" s="137"/>
      <c r="F169" s="137"/>
      <c r="G169" s="138"/>
    </row>
    <row r="170" spans="1:7" ht="14.25">
      <c r="A170" s="135"/>
      <c r="B170" s="136"/>
      <c r="C170" s="136"/>
      <c r="D170" s="137"/>
      <c r="E170" s="137"/>
      <c r="F170" s="137"/>
      <c r="G170" s="138"/>
    </row>
    <row r="171" spans="1:7" ht="14.25">
      <c r="A171" s="135"/>
      <c r="B171" s="136"/>
      <c r="C171" s="136"/>
      <c r="D171" s="137"/>
      <c r="E171" s="137"/>
      <c r="F171" s="137"/>
      <c r="G171" s="138"/>
    </row>
    <row r="172" spans="1:7" ht="14.25">
      <c r="A172" s="135"/>
      <c r="B172" s="136"/>
      <c r="C172" s="136"/>
      <c r="D172" s="137"/>
      <c r="E172" s="137"/>
      <c r="F172" s="137"/>
      <c r="G172" s="138"/>
    </row>
    <row r="173" spans="1:7" ht="14.25">
      <c r="A173" s="135"/>
      <c r="B173" s="136"/>
      <c r="C173" s="136"/>
      <c r="D173" s="137"/>
      <c r="E173" s="137"/>
      <c r="F173" s="137"/>
      <c r="G173" s="138"/>
    </row>
    <row r="174" spans="1:7" ht="14.25">
      <c r="A174" s="135"/>
      <c r="B174" s="136"/>
      <c r="C174" s="136"/>
      <c r="D174" s="137"/>
      <c r="E174" s="137"/>
      <c r="F174" s="137"/>
      <c r="G174" s="138"/>
    </row>
    <row r="175" spans="1:7" ht="14.25">
      <c r="A175" s="135"/>
      <c r="B175" s="136"/>
      <c r="C175" s="136"/>
      <c r="D175" s="137"/>
      <c r="E175" s="137"/>
      <c r="F175" s="137"/>
      <c r="G175" s="138"/>
    </row>
    <row r="176" spans="1:7" ht="14.25">
      <c r="A176" s="135"/>
      <c r="B176" s="136"/>
      <c r="C176" s="136"/>
      <c r="D176" s="137"/>
      <c r="E176" s="137"/>
      <c r="F176" s="137"/>
      <c r="G176" s="138"/>
    </row>
    <row r="177" spans="1:7" ht="14.25">
      <c r="A177" s="135"/>
      <c r="B177" s="136"/>
      <c r="C177" s="136"/>
      <c r="D177" s="137"/>
      <c r="E177" s="137"/>
      <c r="F177" s="137"/>
      <c r="G177" s="138"/>
    </row>
    <row r="178" spans="1:7" ht="14.25">
      <c r="A178" s="135"/>
      <c r="B178" s="136"/>
      <c r="C178" s="136"/>
      <c r="D178" s="137"/>
      <c r="E178" s="137"/>
      <c r="F178" s="137"/>
      <c r="G178" s="138"/>
    </row>
    <row r="179" spans="1:7" ht="14.25">
      <c r="A179" s="135"/>
      <c r="B179" s="136"/>
      <c r="C179" s="136"/>
      <c r="D179" s="137"/>
      <c r="E179" s="137"/>
      <c r="F179" s="137"/>
      <c r="G179" s="138"/>
    </row>
    <row r="180" spans="1:7" ht="14.25">
      <c r="A180" s="135"/>
      <c r="B180" s="136"/>
      <c r="C180" s="136"/>
      <c r="D180" s="137"/>
      <c r="E180" s="137"/>
      <c r="F180" s="137"/>
      <c r="G180" s="138"/>
    </row>
    <row r="181" spans="1:7" ht="14.25">
      <c r="A181" s="135"/>
      <c r="B181" s="136"/>
      <c r="C181" s="136"/>
      <c r="D181" s="137"/>
      <c r="E181" s="137"/>
      <c r="F181" s="137"/>
      <c r="G181" s="138"/>
    </row>
    <row r="182" spans="1:7" ht="14.25">
      <c r="A182" s="135"/>
      <c r="B182" s="136"/>
      <c r="C182" s="136"/>
      <c r="D182" s="137"/>
      <c r="E182" s="137"/>
      <c r="F182" s="137"/>
      <c r="G182" s="138"/>
    </row>
    <row r="183" spans="1:7" ht="14.25">
      <c r="A183" s="135"/>
      <c r="B183" s="136"/>
      <c r="C183" s="136"/>
      <c r="D183" s="137"/>
      <c r="E183" s="137"/>
      <c r="F183" s="137"/>
      <c r="G183" s="138"/>
    </row>
    <row r="184" spans="1:7" ht="14.25">
      <c r="A184" s="135"/>
      <c r="B184" s="136"/>
      <c r="C184" s="136"/>
      <c r="D184" s="137"/>
      <c r="E184" s="137"/>
      <c r="F184" s="137"/>
      <c r="G184" s="138"/>
    </row>
    <row r="185" spans="1:7" ht="14.25">
      <c r="A185" s="135"/>
      <c r="B185" s="136"/>
      <c r="C185" s="136"/>
      <c r="D185" s="137"/>
      <c r="E185" s="137"/>
      <c r="F185" s="137"/>
      <c r="G185" s="138"/>
    </row>
    <row r="186" spans="1:7" ht="14.25">
      <c r="A186" s="135"/>
      <c r="B186" s="136"/>
      <c r="C186" s="136"/>
      <c r="D186" s="137"/>
      <c r="E186" s="137"/>
      <c r="F186" s="137"/>
      <c r="G186" s="138"/>
    </row>
    <row r="187" spans="1:7" ht="14.25">
      <c r="A187" s="135"/>
      <c r="B187" s="136"/>
      <c r="C187" s="136"/>
      <c r="D187" s="137"/>
      <c r="E187" s="137"/>
      <c r="F187" s="137"/>
      <c r="G187" s="138"/>
    </row>
    <row r="188" spans="1:7" ht="14.25">
      <c r="A188" s="135"/>
      <c r="B188" s="136"/>
      <c r="C188" s="136"/>
      <c r="D188" s="137"/>
      <c r="E188" s="137"/>
      <c r="F188" s="137"/>
      <c r="G188" s="138"/>
    </row>
    <row r="189" spans="1:7" ht="14.25">
      <c r="A189" s="135"/>
      <c r="B189" s="136"/>
      <c r="C189" s="136"/>
      <c r="D189" s="137"/>
      <c r="E189" s="137"/>
      <c r="F189" s="137"/>
      <c r="G189" s="138"/>
    </row>
    <row r="190" spans="1:7" ht="14.25">
      <c r="A190" s="135"/>
      <c r="B190" s="136"/>
      <c r="C190" s="136"/>
      <c r="D190" s="137"/>
      <c r="E190" s="137"/>
      <c r="F190" s="137"/>
      <c r="G190" s="138"/>
    </row>
    <row r="191" spans="1:7" ht="14.25">
      <c r="A191" s="135"/>
      <c r="B191" s="136"/>
      <c r="C191" s="136"/>
      <c r="D191" s="137"/>
      <c r="E191" s="137"/>
      <c r="F191" s="137"/>
      <c r="G191" s="138"/>
    </row>
    <row r="192" spans="1:7" ht="14.25">
      <c r="A192" s="135"/>
      <c r="B192" s="136"/>
      <c r="C192" s="136"/>
      <c r="D192" s="137"/>
      <c r="E192" s="137"/>
      <c r="F192" s="137"/>
      <c r="G192" s="138"/>
    </row>
    <row r="193" spans="1:7" ht="14.25">
      <c r="A193" s="135"/>
      <c r="B193" s="136"/>
      <c r="C193" s="136"/>
      <c r="D193" s="137"/>
      <c r="E193" s="137"/>
      <c r="F193" s="137"/>
      <c r="G193" s="138"/>
    </row>
    <row r="194" spans="1:7" ht="14.25">
      <c r="A194" s="135"/>
      <c r="B194" s="136"/>
      <c r="C194" s="136"/>
      <c r="D194" s="137"/>
      <c r="E194" s="137"/>
      <c r="F194" s="137"/>
      <c r="G194" s="138"/>
    </row>
    <row r="195" spans="1:7" ht="14.25">
      <c r="A195" s="135"/>
      <c r="B195" s="136"/>
      <c r="C195" s="136"/>
      <c r="D195" s="137"/>
      <c r="E195" s="137"/>
      <c r="F195" s="137"/>
      <c r="G195" s="138"/>
    </row>
    <row r="196" spans="1:7" ht="14.25">
      <c r="A196" s="135"/>
      <c r="B196" s="136"/>
      <c r="C196" s="136"/>
      <c r="D196" s="137"/>
      <c r="E196" s="137"/>
      <c r="F196" s="137"/>
      <c r="G196" s="138"/>
    </row>
    <row r="197" spans="1:7" ht="14.25">
      <c r="A197" s="135"/>
      <c r="B197" s="136"/>
      <c r="C197" s="136"/>
      <c r="D197" s="137"/>
      <c r="E197" s="137"/>
      <c r="F197" s="137"/>
      <c r="G197" s="138"/>
    </row>
    <row r="198" spans="1:7" ht="14.25">
      <c r="A198" s="135"/>
      <c r="B198" s="136"/>
      <c r="C198" s="136"/>
      <c r="D198" s="137"/>
      <c r="E198" s="137"/>
      <c r="F198" s="137"/>
      <c r="G198" s="138"/>
    </row>
    <row r="199" spans="1:7" ht="14.25">
      <c r="A199" s="135"/>
      <c r="B199" s="136"/>
      <c r="C199" s="136"/>
      <c r="D199" s="137"/>
      <c r="E199" s="137"/>
      <c r="F199" s="137"/>
      <c r="G199" s="138"/>
    </row>
    <row r="200" spans="1:7" ht="14.25">
      <c r="A200" s="135"/>
      <c r="B200" s="136"/>
      <c r="C200" s="136"/>
      <c r="D200" s="137"/>
      <c r="E200" s="137"/>
      <c r="F200" s="137"/>
      <c r="G200" s="138"/>
    </row>
    <row r="201" spans="1:7" ht="14.25">
      <c r="A201" s="135"/>
      <c r="B201" s="136"/>
      <c r="C201" s="136"/>
      <c r="D201" s="137"/>
      <c r="E201" s="137"/>
      <c r="F201" s="137"/>
      <c r="G201" s="138"/>
    </row>
    <row r="202" spans="1:7" ht="14.25">
      <c r="A202" s="135"/>
      <c r="B202" s="136"/>
      <c r="C202" s="136"/>
      <c r="D202" s="137"/>
      <c r="E202" s="137"/>
      <c r="F202" s="137"/>
      <c r="G202" s="138"/>
    </row>
    <row r="203" spans="1:7" ht="14.25">
      <c r="A203" s="135"/>
      <c r="B203" s="136"/>
      <c r="C203" s="136"/>
      <c r="D203" s="137"/>
      <c r="E203" s="137"/>
      <c r="F203" s="137"/>
      <c r="G203" s="138"/>
    </row>
    <row r="204" spans="1:7" ht="14.25">
      <c r="A204" s="135"/>
      <c r="B204" s="136"/>
      <c r="C204" s="136"/>
      <c r="D204" s="137"/>
      <c r="E204" s="137"/>
      <c r="F204" s="137"/>
      <c r="G204" s="138"/>
    </row>
    <row r="205" spans="1:7" ht="14.25">
      <c r="A205" s="135"/>
      <c r="B205" s="136"/>
      <c r="C205" s="136"/>
      <c r="D205" s="137"/>
      <c r="E205" s="137"/>
      <c r="F205" s="137"/>
      <c r="G205" s="138"/>
    </row>
    <row r="206" spans="1:7" ht="14.25">
      <c r="A206" s="135"/>
      <c r="B206" s="136"/>
      <c r="C206" s="136"/>
      <c r="D206" s="137"/>
      <c r="E206" s="137"/>
      <c r="F206" s="137"/>
      <c r="G206" s="138"/>
    </row>
    <row r="207" spans="1:7" ht="14.25">
      <c r="A207" s="135"/>
      <c r="B207" s="136"/>
      <c r="C207" s="136"/>
      <c r="D207" s="137"/>
      <c r="E207" s="137"/>
      <c r="F207" s="137"/>
      <c r="G207" s="138"/>
    </row>
    <row r="208" spans="1:7" ht="14.25">
      <c r="A208" s="135"/>
      <c r="B208" s="136"/>
      <c r="C208" s="136"/>
      <c r="D208" s="137"/>
      <c r="E208" s="137"/>
      <c r="F208" s="137"/>
      <c r="G208" s="138"/>
    </row>
    <row r="209" spans="1:7" ht="14.25">
      <c r="A209" s="135"/>
      <c r="B209" s="136"/>
      <c r="C209" s="136"/>
      <c r="D209" s="137"/>
      <c r="E209" s="137"/>
      <c r="F209" s="137"/>
      <c r="G209" s="138"/>
    </row>
    <row r="210" spans="1:7" ht="14.25">
      <c r="A210" s="135"/>
      <c r="B210" s="136"/>
      <c r="C210" s="136"/>
      <c r="D210" s="137"/>
      <c r="E210" s="137"/>
      <c r="F210" s="137"/>
      <c r="G210" s="138"/>
    </row>
    <row r="211" spans="1:7" ht="14.25">
      <c r="A211" s="135"/>
      <c r="B211" s="136"/>
      <c r="C211" s="136"/>
      <c r="D211" s="137"/>
      <c r="E211" s="137"/>
      <c r="F211" s="137"/>
      <c r="G211" s="138"/>
    </row>
    <row r="212" spans="1:7" ht="14.25">
      <c r="A212" s="135"/>
      <c r="B212" s="136"/>
      <c r="C212" s="136"/>
      <c r="D212" s="137"/>
      <c r="E212" s="137"/>
      <c r="F212" s="137"/>
      <c r="G212" s="138"/>
    </row>
    <row r="213" spans="1:7" ht="14.25">
      <c r="A213" s="135"/>
      <c r="B213" s="136"/>
      <c r="C213" s="136"/>
      <c r="D213" s="137"/>
      <c r="E213" s="137"/>
      <c r="F213" s="137"/>
      <c r="G213" s="138"/>
    </row>
    <row r="214" spans="1:7" ht="14.25">
      <c r="A214" s="135"/>
      <c r="B214" s="136"/>
      <c r="C214" s="136"/>
      <c r="D214" s="137"/>
      <c r="E214" s="137"/>
      <c r="F214" s="137"/>
      <c r="G214" s="138"/>
    </row>
    <row r="215" spans="1:7" ht="14.25">
      <c r="A215" s="135"/>
      <c r="B215" s="136"/>
      <c r="C215" s="136"/>
      <c r="D215" s="137"/>
      <c r="E215" s="137"/>
      <c r="F215" s="137"/>
      <c r="G215" s="138"/>
    </row>
    <row r="216" spans="1:7" ht="14.25">
      <c r="A216" s="135"/>
      <c r="B216" s="136"/>
      <c r="C216" s="136"/>
      <c r="D216" s="137"/>
      <c r="E216" s="137"/>
      <c r="F216" s="137"/>
      <c r="G216" s="138"/>
    </row>
    <row r="217" spans="1:7" ht="14.25">
      <c r="A217" s="135"/>
      <c r="B217" s="136"/>
      <c r="C217" s="136"/>
      <c r="D217" s="137"/>
      <c r="E217" s="137"/>
      <c r="F217" s="137"/>
      <c r="G217" s="138"/>
    </row>
    <row r="218" spans="1:7" ht="14.25">
      <c r="A218" s="135"/>
      <c r="B218" s="136"/>
      <c r="C218" s="136"/>
      <c r="D218" s="137"/>
      <c r="E218" s="137"/>
      <c r="F218" s="137"/>
      <c r="G218" s="138"/>
    </row>
    <row r="219" spans="1:7" ht="14.25">
      <c r="A219" s="135"/>
      <c r="B219" s="136"/>
      <c r="C219" s="136"/>
      <c r="D219" s="137"/>
      <c r="E219" s="137"/>
      <c r="F219" s="137"/>
      <c r="G219" s="138"/>
    </row>
    <row r="220" spans="1:7" ht="14.25">
      <c r="A220" s="135"/>
      <c r="B220" s="136"/>
      <c r="C220" s="136"/>
      <c r="D220" s="137"/>
      <c r="E220" s="137"/>
      <c r="F220" s="137"/>
      <c r="G220" s="138"/>
    </row>
    <row r="221" spans="1:7" ht="14.25">
      <c r="A221" s="135"/>
      <c r="B221" s="136"/>
      <c r="C221" s="136"/>
      <c r="D221" s="137"/>
      <c r="E221" s="137"/>
      <c r="F221" s="137"/>
      <c r="G221" s="138"/>
    </row>
    <row r="222" spans="1:7" ht="14.25">
      <c r="A222" s="135"/>
      <c r="B222" s="136"/>
      <c r="C222" s="136"/>
      <c r="D222" s="137"/>
      <c r="E222" s="137"/>
      <c r="F222" s="137"/>
      <c r="G222" s="138"/>
    </row>
    <row r="223" spans="1:7" ht="14.25">
      <c r="A223" s="135"/>
      <c r="B223" s="136"/>
      <c r="C223" s="136"/>
      <c r="D223" s="137"/>
      <c r="E223" s="137"/>
      <c r="F223" s="137"/>
      <c r="G223" s="138"/>
    </row>
    <row r="224" spans="1:7" ht="14.25">
      <c r="A224" s="135"/>
      <c r="B224" s="136"/>
      <c r="C224" s="136"/>
      <c r="D224" s="137"/>
      <c r="E224" s="137"/>
      <c r="F224" s="137"/>
      <c r="G224" s="138"/>
    </row>
    <row r="225" spans="1:7" ht="14.25">
      <c r="A225" s="135"/>
      <c r="B225" s="136"/>
      <c r="C225" s="136"/>
      <c r="D225" s="137"/>
      <c r="E225" s="137"/>
      <c r="F225" s="137"/>
      <c r="G225" s="138"/>
    </row>
    <row r="226" spans="1:7" ht="14.25">
      <c r="A226" s="135"/>
      <c r="B226" s="136"/>
      <c r="C226" s="136"/>
      <c r="D226" s="137"/>
      <c r="E226" s="137"/>
      <c r="F226" s="137"/>
      <c r="G226" s="138"/>
    </row>
    <row r="227" spans="1:7" ht="14.25">
      <c r="A227" s="135"/>
      <c r="B227" s="136"/>
      <c r="C227" s="136"/>
      <c r="D227" s="137"/>
      <c r="E227" s="137"/>
      <c r="F227" s="137"/>
      <c r="G227" s="138"/>
    </row>
    <row r="228" spans="1:7" ht="14.25">
      <c r="A228" s="135"/>
      <c r="B228" s="136"/>
      <c r="C228" s="136"/>
      <c r="D228" s="137"/>
      <c r="E228" s="137"/>
      <c r="F228" s="137"/>
      <c r="G228" s="138"/>
    </row>
    <row r="229" spans="1:7" ht="14.25">
      <c r="A229" s="135"/>
      <c r="B229" s="136"/>
      <c r="C229" s="136"/>
      <c r="D229" s="137"/>
      <c r="E229" s="137"/>
      <c r="F229" s="137"/>
      <c r="G229" s="138"/>
    </row>
    <row r="230" spans="1:7" ht="14.25">
      <c r="A230" s="135"/>
      <c r="B230" s="136"/>
      <c r="C230" s="136"/>
      <c r="D230" s="137"/>
      <c r="E230" s="137"/>
      <c r="F230" s="137"/>
      <c r="G230" s="138"/>
    </row>
    <row r="231" spans="1:7" ht="14.25">
      <c r="A231" s="135"/>
      <c r="B231" s="136"/>
      <c r="C231" s="136"/>
      <c r="D231" s="137"/>
      <c r="E231" s="137"/>
      <c r="F231" s="137"/>
      <c r="G231" s="138"/>
    </row>
    <row r="232" spans="1:7" ht="14.25">
      <c r="A232" s="135"/>
      <c r="B232" s="136"/>
      <c r="C232" s="136"/>
      <c r="D232" s="137"/>
      <c r="E232" s="137"/>
      <c r="F232" s="137"/>
      <c r="G232" s="138"/>
    </row>
    <row r="233" spans="1:7" ht="14.25">
      <c r="A233" s="135"/>
      <c r="B233" s="136"/>
      <c r="C233" s="136"/>
      <c r="D233" s="137"/>
      <c r="E233" s="137"/>
      <c r="F233" s="137"/>
      <c r="G233" s="138"/>
    </row>
    <row r="234" spans="1:7" ht="14.25">
      <c r="A234" s="135"/>
      <c r="B234" s="136"/>
      <c r="C234" s="136"/>
      <c r="D234" s="137"/>
      <c r="E234" s="137"/>
      <c r="F234" s="137"/>
      <c r="G234" s="138"/>
    </row>
    <row r="235" spans="1:7" ht="14.25">
      <c r="A235" s="135"/>
      <c r="B235" s="136"/>
      <c r="C235" s="136"/>
      <c r="D235" s="137"/>
      <c r="E235" s="137"/>
      <c r="F235" s="137"/>
      <c r="G235" s="138"/>
    </row>
    <row r="236" spans="1:7" ht="14.25">
      <c r="A236" s="135"/>
      <c r="B236" s="136"/>
      <c r="C236" s="136"/>
      <c r="D236" s="137"/>
      <c r="E236" s="137"/>
      <c r="F236" s="137"/>
      <c r="G236" s="138"/>
    </row>
    <row r="237" spans="1:7" ht="14.25">
      <c r="A237" s="135"/>
      <c r="B237" s="136"/>
      <c r="C237" s="136"/>
      <c r="D237" s="137"/>
      <c r="E237" s="137"/>
      <c r="F237" s="137"/>
      <c r="G237" s="138"/>
    </row>
    <row r="238" spans="1:7" ht="14.25">
      <c r="A238" s="135"/>
      <c r="B238" s="136"/>
      <c r="C238" s="136"/>
      <c r="D238" s="137"/>
      <c r="E238" s="137"/>
      <c r="F238" s="137"/>
      <c r="G238" s="138"/>
    </row>
    <row r="239" spans="1:7" ht="14.25">
      <c r="A239" s="135"/>
      <c r="B239" s="136"/>
      <c r="C239" s="136"/>
      <c r="D239" s="137"/>
      <c r="E239" s="137"/>
      <c r="F239" s="137"/>
      <c r="G239" s="138"/>
    </row>
    <row r="240" spans="1:7" ht="14.25">
      <c r="A240" s="135"/>
      <c r="B240" s="136"/>
      <c r="C240" s="136"/>
      <c r="D240" s="137"/>
      <c r="E240" s="137"/>
      <c r="F240" s="137"/>
      <c r="G240" s="138"/>
    </row>
    <row r="241" spans="1:7" ht="14.25">
      <c r="A241" s="135"/>
      <c r="B241" s="136"/>
      <c r="C241" s="136"/>
      <c r="D241" s="137"/>
      <c r="E241" s="137"/>
      <c r="F241" s="137"/>
      <c r="G241" s="138"/>
    </row>
    <row r="242" spans="1:7" ht="14.25">
      <c r="A242" s="135"/>
      <c r="B242" s="136"/>
      <c r="C242" s="136"/>
      <c r="D242" s="137"/>
      <c r="E242" s="137"/>
      <c r="F242" s="137"/>
      <c r="G242" s="138"/>
    </row>
    <row r="243" spans="1:7" ht="14.25">
      <c r="A243" s="135"/>
      <c r="B243" s="136"/>
      <c r="C243" s="136"/>
      <c r="D243" s="137"/>
      <c r="E243" s="137"/>
      <c r="F243" s="137"/>
      <c r="G243" s="138"/>
    </row>
    <row r="244" spans="1:7" ht="14.25">
      <c r="A244" s="135"/>
      <c r="B244" s="136"/>
      <c r="C244" s="136"/>
      <c r="D244" s="137"/>
      <c r="E244" s="137"/>
      <c r="F244" s="137"/>
      <c r="G244" s="138"/>
    </row>
    <row r="245" spans="1:7" ht="14.25">
      <c r="A245" s="135"/>
      <c r="B245" s="136"/>
      <c r="C245" s="136"/>
      <c r="D245" s="137"/>
      <c r="E245" s="137"/>
      <c r="F245" s="137"/>
      <c r="G245" s="138"/>
    </row>
    <row r="246" spans="1:7" ht="14.25">
      <c r="A246" s="135"/>
      <c r="B246" s="136"/>
      <c r="C246" s="136"/>
      <c r="D246" s="137"/>
      <c r="E246" s="137"/>
      <c r="F246" s="137"/>
      <c r="G246" s="138"/>
    </row>
    <row r="247" spans="1:7" ht="14.25">
      <c r="A247" s="135"/>
      <c r="B247" s="136"/>
      <c r="C247" s="136"/>
      <c r="D247" s="137"/>
      <c r="E247" s="137"/>
      <c r="F247" s="137"/>
      <c r="G247" s="138"/>
    </row>
    <row r="248" spans="1:7" ht="14.25">
      <c r="A248" s="135"/>
      <c r="B248" s="136"/>
      <c r="C248" s="136"/>
      <c r="D248" s="137"/>
      <c r="E248" s="137"/>
      <c r="F248" s="137"/>
      <c r="G248" s="138"/>
    </row>
    <row r="249" spans="1:7" ht="14.25">
      <c r="A249" s="135"/>
      <c r="B249" s="136"/>
      <c r="C249" s="136"/>
      <c r="D249" s="137"/>
      <c r="E249" s="137"/>
      <c r="F249" s="137"/>
      <c r="G249" s="138"/>
    </row>
    <row r="250" spans="1:7" ht="14.25">
      <c r="A250" s="135"/>
      <c r="B250" s="136"/>
      <c r="C250" s="136"/>
      <c r="D250" s="137"/>
      <c r="E250" s="137"/>
      <c r="F250" s="137"/>
      <c r="G250" s="138"/>
    </row>
    <row r="251" spans="1:7" ht="14.25">
      <c r="A251" s="135"/>
      <c r="B251" s="136"/>
      <c r="C251" s="136"/>
      <c r="D251" s="137"/>
      <c r="E251" s="137"/>
      <c r="F251" s="137"/>
      <c r="G251" s="138"/>
    </row>
    <row r="252" spans="1:7" ht="14.25">
      <c r="A252" s="135"/>
      <c r="B252" s="136"/>
      <c r="C252" s="136"/>
      <c r="D252" s="137"/>
      <c r="E252" s="137"/>
      <c r="F252" s="137"/>
      <c r="G252" s="138"/>
    </row>
    <row r="253" spans="1:7" ht="14.25">
      <c r="A253" s="135"/>
      <c r="B253" s="136"/>
      <c r="C253" s="136"/>
      <c r="D253" s="137"/>
      <c r="E253" s="137"/>
      <c r="F253" s="137"/>
      <c r="G253" s="138"/>
    </row>
    <row r="254" spans="1:7" ht="14.25">
      <c r="A254" s="135"/>
      <c r="B254" s="136"/>
      <c r="C254" s="136"/>
      <c r="D254" s="137"/>
      <c r="E254" s="137"/>
      <c r="F254" s="137"/>
      <c r="G254" s="138"/>
    </row>
    <row r="255" spans="1:7" ht="14.25">
      <c r="A255" s="135"/>
      <c r="B255" s="136"/>
      <c r="C255" s="136"/>
      <c r="D255" s="137"/>
      <c r="E255" s="137"/>
      <c r="F255" s="137"/>
      <c r="G255" s="138"/>
    </row>
    <row r="256" spans="1:7" ht="14.25">
      <c r="A256" s="135"/>
      <c r="B256" s="136"/>
      <c r="C256" s="136"/>
      <c r="D256" s="137"/>
      <c r="E256" s="137"/>
      <c r="F256" s="137"/>
      <c r="G256" s="138"/>
    </row>
    <row r="257" spans="1:7" ht="14.25">
      <c r="A257" s="135"/>
      <c r="B257" s="136"/>
      <c r="C257" s="136"/>
      <c r="D257" s="137"/>
      <c r="E257" s="137"/>
      <c r="F257" s="137"/>
      <c r="G257" s="138"/>
    </row>
    <row r="258" spans="1:7" ht="14.25">
      <c r="A258" s="135"/>
      <c r="B258" s="136"/>
      <c r="C258" s="136"/>
      <c r="D258" s="137"/>
      <c r="E258" s="137"/>
      <c r="F258" s="137"/>
      <c r="G258" s="138"/>
    </row>
    <row r="259" spans="1:7" ht="14.25">
      <c r="A259" s="135"/>
      <c r="B259" s="136"/>
      <c r="C259" s="136"/>
      <c r="D259" s="137"/>
      <c r="E259" s="137"/>
      <c r="F259" s="137"/>
      <c r="G259" s="138"/>
    </row>
    <row r="260" spans="1:7" ht="14.25">
      <c r="A260" s="135"/>
      <c r="B260" s="136"/>
      <c r="C260" s="136"/>
      <c r="D260" s="137"/>
      <c r="E260" s="137"/>
      <c r="F260" s="137"/>
      <c r="G260" s="138"/>
    </row>
    <row r="261" spans="1:7" ht="14.25">
      <c r="A261" s="135"/>
      <c r="B261" s="136"/>
      <c r="C261" s="136"/>
      <c r="D261" s="137"/>
      <c r="E261" s="137"/>
      <c r="F261" s="137"/>
      <c r="G261" s="138"/>
    </row>
    <row r="262" spans="1:7" ht="14.25">
      <c r="A262" s="135"/>
      <c r="B262" s="136"/>
      <c r="C262" s="136"/>
      <c r="D262" s="137"/>
      <c r="E262" s="137"/>
      <c r="F262" s="137"/>
      <c r="G262" s="138"/>
    </row>
    <row r="263" spans="1:7" ht="14.25">
      <c r="A263" s="135"/>
      <c r="B263" s="136"/>
      <c r="C263" s="136"/>
      <c r="D263" s="137"/>
      <c r="E263" s="137"/>
      <c r="F263" s="137"/>
      <c r="G263" s="138"/>
    </row>
    <row r="264" spans="1:7" ht="14.25">
      <c r="A264" s="135"/>
      <c r="B264" s="136"/>
      <c r="C264" s="136"/>
      <c r="D264" s="137"/>
      <c r="E264" s="137"/>
      <c r="F264" s="137"/>
      <c r="G264" s="138"/>
    </row>
    <row r="265" spans="1:7" ht="14.25">
      <c r="A265" s="135"/>
      <c r="B265" s="136"/>
      <c r="C265" s="136"/>
      <c r="D265" s="137"/>
      <c r="E265" s="137"/>
      <c r="F265" s="137"/>
      <c r="G265" s="138"/>
    </row>
    <row r="266" spans="1:7" ht="14.25">
      <c r="A266" s="135"/>
      <c r="B266" s="136"/>
      <c r="C266" s="136"/>
      <c r="D266" s="137"/>
      <c r="E266" s="137"/>
      <c r="F266" s="137"/>
      <c r="G266" s="138"/>
    </row>
    <row r="267" spans="1:7" ht="14.25">
      <c r="A267" s="135"/>
      <c r="B267" s="136"/>
      <c r="C267" s="136"/>
      <c r="D267" s="137"/>
      <c r="E267" s="137"/>
      <c r="F267" s="137"/>
      <c r="G267" s="138"/>
    </row>
    <row r="268" spans="1:7" ht="14.25">
      <c r="A268" s="135"/>
      <c r="B268" s="136"/>
      <c r="C268" s="136"/>
      <c r="D268" s="137"/>
      <c r="E268" s="137"/>
      <c r="F268" s="137"/>
      <c r="G268" s="138"/>
    </row>
    <row r="269" spans="1:7" ht="14.25">
      <c r="A269" s="135"/>
      <c r="B269" s="136"/>
      <c r="C269" s="136"/>
      <c r="D269" s="137"/>
      <c r="E269" s="137"/>
      <c r="F269" s="137"/>
      <c r="G269" s="138"/>
    </row>
    <row r="270" spans="1:7" ht="14.25">
      <c r="A270" s="135"/>
      <c r="B270" s="136"/>
      <c r="C270" s="136"/>
      <c r="D270" s="137"/>
      <c r="E270" s="137"/>
      <c r="F270" s="137"/>
      <c r="G270" s="138"/>
    </row>
    <row r="271" spans="1:7" ht="14.25">
      <c r="A271" s="135"/>
      <c r="B271" s="136"/>
      <c r="C271" s="136"/>
      <c r="D271" s="137"/>
      <c r="E271" s="137"/>
      <c r="F271" s="137"/>
      <c r="G271" s="138"/>
    </row>
    <row r="272" spans="1:7" ht="14.25">
      <c r="A272" s="135"/>
      <c r="B272" s="136"/>
      <c r="C272" s="136"/>
      <c r="D272" s="137"/>
      <c r="E272" s="137"/>
      <c r="F272" s="137"/>
      <c r="G272" s="138"/>
    </row>
    <row r="273" spans="1:7" ht="14.25">
      <c r="A273" s="135"/>
      <c r="B273" s="136"/>
      <c r="C273" s="136"/>
      <c r="D273" s="137"/>
      <c r="E273" s="137"/>
      <c r="F273" s="137"/>
      <c r="G273" s="138"/>
    </row>
    <row r="274" spans="1:7" ht="14.25">
      <c r="A274" s="135"/>
      <c r="B274" s="136"/>
      <c r="C274" s="136"/>
      <c r="D274" s="137"/>
      <c r="E274" s="137"/>
      <c r="F274" s="137"/>
      <c r="G274" s="138"/>
    </row>
    <row r="275" spans="1:7" ht="14.25">
      <c r="A275" s="135"/>
      <c r="B275" s="136"/>
      <c r="C275" s="136"/>
      <c r="D275" s="137"/>
      <c r="E275" s="137"/>
      <c r="F275" s="137"/>
      <c r="G275" s="138"/>
    </row>
    <row r="276" spans="1:7" ht="14.25">
      <c r="A276" s="135"/>
      <c r="B276" s="136"/>
      <c r="C276" s="136"/>
      <c r="D276" s="137"/>
      <c r="E276" s="137"/>
      <c r="F276" s="137"/>
      <c r="G276" s="138"/>
    </row>
    <row r="277" spans="1:7" ht="14.25">
      <c r="A277" s="135"/>
      <c r="B277" s="136"/>
      <c r="C277" s="136"/>
      <c r="D277" s="137"/>
      <c r="E277" s="137"/>
      <c r="F277" s="137"/>
      <c r="G277" s="138"/>
    </row>
    <row r="278" spans="1:7" ht="14.25">
      <c r="A278" s="135"/>
      <c r="B278" s="136"/>
      <c r="C278" s="136"/>
      <c r="D278" s="137"/>
      <c r="E278" s="137"/>
      <c r="F278" s="137"/>
      <c r="G278" s="138"/>
    </row>
    <row r="279" spans="1:7" ht="14.25">
      <c r="A279" s="135"/>
      <c r="B279" s="136"/>
      <c r="C279" s="136"/>
      <c r="D279" s="137"/>
      <c r="E279" s="137"/>
      <c r="F279" s="137"/>
      <c r="G279" s="138"/>
    </row>
    <row r="280" spans="1:7" ht="14.25">
      <c r="A280" s="135"/>
      <c r="B280" s="136"/>
      <c r="C280" s="136"/>
      <c r="D280" s="137"/>
      <c r="E280" s="137"/>
      <c r="F280" s="137"/>
      <c r="G280" s="138"/>
    </row>
    <row r="281" spans="1:7" ht="14.25">
      <c r="A281" s="135"/>
      <c r="B281" s="136"/>
      <c r="C281" s="136"/>
      <c r="D281" s="137"/>
      <c r="E281" s="137"/>
      <c r="F281" s="137"/>
      <c r="G281" s="138"/>
    </row>
    <row r="282" spans="1:7" ht="14.25">
      <c r="A282" s="135"/>
      <c r="B282" s="136"/>
      <c r="C282" s="136"/>
      <c r="D282" s="137"/>
      <c r="E282" s="137"/>
      <c r="F282" s="137"/>
      <c r="G282" s="138"/>
    </row>
    <row r="283" spans="1:7" ht="14.25">
      <c r="A283" s="135"/>
      <c r="B283" s="136"/>
      <c r="C283" s="136"/>
      <c r="D283" s="137"/>
      <c r="E283" s="137"/>
      <c r="F283" s="137"/>
      <c r="G283" s="138"/>
    </row>
    <row r="284" spans="1:7" ht="14.25">
      <c r="A284" s="135"/>
      <c r="B284" s="136"/>
      <c r="C284" s="136"/>
      <c r="D284" s="137"/>
      <c r="E284" s="137"/>
      <c r="F284" s="137"/>
      <c r="G284" s="138"/>
    </row>
    <row r="285" spans="1:7" ht="14.25">
      <c r="A285" s="135"/>
      <c r="B285" s="136"/>
      <c r="C285" s="136"/>
      <c r="D285" s="137"/>
      <c r="E285" s="137"/>
      <c r="F285" s="137"/>
      <c r="G285" s="138"/>
    </row>
    <row r="286" spans="1:7" ht="14.25">
      <c r="A286" s="135"/>
      <c r="B286" s="136"/>
      <c r="C286" s="136"/>
      <c r="D286" s="137"/>
      <c r="E286" s="137"/>
      <c r="F286" s="137"/>
      <c r="G286" s="138"/>
    </row>
    <row r="287" spans="1:7" ht="14.25">
      <c r="A287" s="135"/>
      <c r="B287" s="136"/>
      <c r="C287" s="136"/>
      <c r="D287" s="137"/>
      <c r="E287" s="137"/>
      <c r="F287" s="137"/>
      <c r="G287" s="138"/>
    </row>
    <row r="288" spans="1:7" ht="14.25">
      <c r="A288" s="135"/>
      <c r="B288" s="136"/>
      <c r="C288" s="136"/>
      <c r="D288" s="137"/>
      <c r="E288" s="137"/>
      <c r="F288" s="137"/>
      <c r="G288" s="138"/>
    </row>
    <row r="289" spans="1:7" ht="14.25">
      <c r="A289" s="135"/>
      <c r="B289" s="136"/>
      <c r="C289" s="136"/>
      <c r="D289" s="137"/>
      <c r="E289" s="137"/>
      <c r="F289" s="137"/>
      <c r="G289" s="138"/>
    </row>
    <row r="290" spans="1:7" ht="14.25">
      <c r="A290" s="135"/>
      <c r="B290" s="136"/>
      <c r="C290" s="136"/>
      <c r="D290" s="137"/>
      <c r="E290" s="137"/>
      <c r="F290" s="137"/>
      <c r="G290" s="138"/>
    </row>
    <row r="291" spans="1:7" ht="14.25">
      <c r="A291" s="135"/>
      <c r="B291" s="136"/>
      <c r="C291" s="136"/>
      <c r="D291" s="137"/>
      <c r="E291" s="137"/>
      <c r="F291" s="137"/>
      <c r="G291" s="138"/>
    </row>
    <row r="292" spans="1:7" ht="14.25">
      <c r="A292" s="135"/>
      <c r="B292" s="136"/>
      <c r="C292" s="136"/>
      <c r="D292" s="137"/>
      <c r="E292" s="137"/>
      <c r="F292" s="137"/>
      <c r="G292" s="138"/>
    </row>
    <row r="293" spans="1:7" ht="14.25">
      <c r="A293" s="135"/>
      <c r="B293" s="136"/>
      <c r="C293" s="136"/>
      <c r="D293" s="137"/>
      <c r="E293" s="137"/>
      <c r="F293" s="137"/>
      <c r="G293" s="138"/>
    </row>
    <row r="294" spans="1:7" ht="14.25">
      <c r="A294" s="135"/>
      <c r="B294" s="136"/>
      <c r="C294" s="136"/>
      <c r="D294" s="137"/>
      <c r="E294" s="137"/>
      <c r="F294" s="137"/>
      <c r="G294" s="138"/>
    </row>
    <row r="295" spans="1:7" ht="14.25">
      <c r="A295" s="135"/>
      <c r="B295" s="136"/>
      <c r="C295" s="136"/>
      <c r="D295" s="137"/>
      <c r="E295" s="137"/>
      <c r="F295" s="137"/>
      <c r="G295" s="138"/>
    </row>
    <row r="296" spans="1:7" ht="14.25">
      <c r="A296" s="135"/>
      <c r="B296" s="136"/>
      <c r="C296" s="136"/>
      <c r="D296" s="137"/>
      <c r="E296" s="137"/>
      <c r="F296" s="137"/>
      <c r="G296" s="138"/>
    </row>
    <row r="297" spans="1:7" ht="14.25">
      <c r="A297" s="135"/>
      <c r="B297" s="136"/>
      <c r="C297" s="136"/>
      <c r="D297" s="137"/>
      <c r="E297" s="137"/>
      <c r="F297" s="137"/>
      <c r="G297" s="138"/>
    </row>
    <row r="298" spans="1:7" ht="14.25">
      <c r="A298" s="135"/>
      <c r="B298" s="136"/>
      <c r="C298" s="136"/>
      <c r="D298" s="137"/>
      <c r="E298" s="137"/>
      <c r="F298" s="137"/>
      <c r="G298" s="138"/>
    </row>
    <row r="299" spans="1:7" ht="14.25">
      <c r="A299" s="135"/>
      <c r="B299" s="136"/>
      <c r="C299" s="136"/>
      <c r="D299" s="137"/>
      <c r="E299" s="137"/>
      <c r="F299" s="137"/>
      <c r="G299" s="138"/>
    </row>
    <row r="300" spans="1:7" ht="14.25">
      <c r="A300" s="135"/>
      <c r="B300" s="136"/>
      <c r="C300" s="136"/>
      <c r="D300" s="137"/>
      <c r="E300" s="137"/>
      <c r="F300" s="137"/>
      <c r="G300" s="138"/>
    </row>
    <row r="301" spans="1:7" ht="14.25">
      <c r="A301" s="135"/>
      <c r="B301" s="136"/>
      <c r="C301" s="136"/>
      <c r="D301" s="137"/>
      <c r="E301" s="137"/>
      <c r="F301" s="137"/>
      <c r="G301" s="138"/>
    </row>
    <row r="302" spans="1:7" ht="14.25">
      <c r="A302" s="135"/>
      <c r="B302" s="136"/>
      <c r="C302" s="136"/>
      <c r="D302" s="137"/>
      <c r="E302" s="137"/>
      <c r="F302" s="137"/>
      <c r="G302" s="138"/>
    </row>
    <row r="303" spans="1:7" ht="14.25">
      <c r="A303" s="135"/>
      <c r="B303" s="136"/>
      <c r="C303" s="136"/>
      <c r="D303" s="137"/>
      <c r="E303" s="137"/>
      <c r="F303" s="137"/>
      <c r="G303" s="138"/>
    </row>
    <row r="304" spans="1:7" ht="14.25">
      <c r="A304" s="135"/>
      <c r="B304" s="136"/>
      <c r="C304" s="136"/>
      <c r="D304" s="137"/>
      <c r="E304" s="137"/>
      <c r="F304" s="137"/>
      <c r="G304" s="138"/>
    </row>
    <row r="305" spans="1:7" ht="14.25">
      <c r="A305" s="135"/>
      <c r="B305" s="136"/>
      <c r="C305" s="136"/>
      <c r="D305" s="137"/>
      <c r="E305" s="137"/>
      <c r="F305" s="137"/>
      <c r="G305" s="138"/>
    </row>
    <row r="306" spans="1:7" ht="14.25">
      <c r="A306" s="135"/>
      <c r="B306" s="136"/>
      <c r="C306" s="136"/>
      <c r="D306" s="137"/>
      <c r="E306" s="137"/>
      <c r="F306" s="137"/>
      <c r="G306" s="138"/>
    </row>
    <row r="307" spans="1:7" ht="14.25">
      <c r="A307" s="135"/>
      <c r="B307" s="136"/>
      <c r="C307" s="136"/>
      <c r="D307" s="137"/>
      <c r="E307" s="137"/>
      <c r="F307" s="137"/>
      <c r="G307" s="138"/>
    </row>
    <row r="308" spans="1:7" ht="14.25">
      <c r="A308" s="135"/>
      <c r="B308" s="136"/>
      <c r="C308" s="136"/>
      <c r="D308" s="137"/>
      <c r="E308" s="137"/>
      <c r="F308" s="137"/>
      <c r="G308" s="138"/>
    </row>
    <row r="309" spans="1:7" ht="14.25">
      <c r="A309" s="135"/>
      <c r="B309" s="136"/>
      <c r="C309" s="136"/>
      <c r="D309" s="137"/>
      <c r="E309" s="137"/>
      <c r="F309" s="137"/>
      <c r="G309" s="138"/>
    </row>
  </sheetData>
  <mergeCells count="71">
    <mergeCell ref="D118:F119"/>
    <mergeCell ref="G118:G120"/>
    <mergeCell ref="A128:A130"/>
    <mergeCell ref="B128:B130"/>
    <mergeCell ref="C128:C130"/>
    <mergeCell ref="D128:F129"/>
    <mergeCell ref="G128:G130"/>
    <mergeCell ref="A116:B116"/>
    <mergeCell ref="A118:A120"/>
    <mergeCell ref="B118:B120"/>
    <mergeCell ref="C118:C120"/>
    <mergeCell ref="A32:B32"/>
    <mergeCell ref="A3:B3"/>
    <mergeCell ref="A5:A7"/>
    <mergeCell ref="B5:B7"/>
    <mergeCell ref="C5:C7"/>
    <mergeCell ref="D33:F34"/>
    <mergeCell ref="D5:F6"/>
    <mergeCell ref="G5:G7"/>
    <mergeCell ref="A15:G15"/>
    <mergeCell ref="A17:A19"/>
    <mergeCell ref="B17:B19"/>
    <mergeCell ref="C17:C19"/>
    <mergeCell ref="D17:F18"/>
    <mergeCell ref="G17:G19"/>
    <mergeCell ref="A61:B61"/>
    <mergeCell ref="A63:A65"/>
    <mergeCell ref="B63:B65"/>
    <mergeCell ref="G33:G35"/>
    <mergeCell ref="A33:A35"/>
    <mergeCell ref="B33:B35"/>
    <mergeCell ref="C33:C35"/>
    <mergeCell ref="A44:G44"/>
    <mergeCell ref="A46:A48"/>
    <mergeCell ref="B46:B48"/>
    <mergeCell ref="A88:B88"/>
    <mergeCell ref="C63:C65"/>
    <mergeCell ref="D63:F64"/>
    <mergeCell ref="G63:G65"/>
    <mergeCell ref="A72:G72"/>
    <mergeCell ref="G74:G76"/>
    <mergeCell ref="A85:C85"/>
    <mergeCell ref="A74:A76"/>
    <mergeCell ref="B74:B76"/>
    <mergeCell ref="D90:F91"/>
    <mergeCell ref="C46:C48"/>
    <mergeCell ref="D46:F47"/>
    <mergeCell ref="G46:G48"/>
    <mergeCell ref="G90:G92"/>
    <mergeCell ref="C74:C76"/>
    <mergeCell ref="D74:F75"/>
    <mergeCell ref="A90:A92"/>
    <mergeCell ref="B90:B92"/>
    <mergeCell ref="C90:C92"/>
    <mergeCell ref="A142:B142"/>
    <mergeCell ref="A99:G99"/>
    <mergeCell ref="A101:A103"/>
    <mergeCell ref="B101:B103"/>
    <mergeCell ref="C101:C103"/>
    <mergeCell ref="D101:F102"/>
    <mergeCell ref="G101:G103"/>
    <mergeCell ref="G144:G146"/>
    <mergeCell ref="A154:A156"/>
    <mergeCell ref="B154:B156"/>
    <mergeCell ref="C154:C156"/>
    <mergeCell ref="D154:F155"/>
    <mergeCell ref="G154:G156"/>
    <mergeCell ref="A144:A146"/>
    <mergeCell ref="B144:B146"/>
    <mergeCell ref="C144:C146"/>
    <mergeCell ref="D144:F14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6"/>
  <sheetViews>
    <sheetView workbookViewId="0" topLeftCell="A1">
      <pane xSplit="18780" topLeftCell="AM1" activePane="topLeft" state="split"/>
      <selection pane="topLeft" activeCell="AV14" sqref="AV14"/>
      <selection pane="topRight" activeCell="AK1" sqref="AK1"/>
    </sheetView>
  </sheetViews>
  <sheetFormatPr defaultColWidth="9.140625" defaultRowHeight="12.75"/>
  <cols>
    <col min="1" max="1" width="28.7109375" style="0" customWidth="1"/>
    <col min="2" max="2" width="6.7109375" style="0" customWidth="1"/>
    <col min="3" max="3" width="4.28125" style="0" customWidth="1"/>
    <col min="4" max="4" width="0.13671875" style="0" customWidth="1"/>
    <col min="5" max="5" width="4.00390625" style="0" hidden="1" customWidth="1"/>
    <col min="6" max="6" width="4.140625" style="0" hidden="1" customWidth="1"/>
    <col min="7" max="7" width="4.8515625" style="0" hidden="1" customWidth="1"/>
    <col min="8" max="8" width="4.57421875" style="0" hidden="1" customWidth="1"/>
    <col min="9" max="9" width="5.7109375" style="0" customWidth="1"/>
    <col min="10" max="10" width="1.1484375" style="0" hidden="1" customWidth="1"/>
    <col min="11" max="11" width="0.85546875" style="0" hidden="1" customWidth="1"/>
    <col min="12" max="12" width="5.140625" style="0" hidden="1" customWidth="1"/>
    <col min="13" max="13" width="4.57421875" style="0" customWidth="1"/>
    <col min="14" max="14" width="1.28515625" style="0" hidden="1" customWidth="1"/>
    <col min="15" max="15" width="4.140625" style="0" hidden="1" customWidth="1"/>
    <col min="16" max="16" width="3.140625" style="0" hidden="1" customWidth="1"/>
    <col min="17" max="17" width="3.8515625" style="0" hidden="1" customWidth="1"/>
    <col min="18" max="18" width="4.421875" style="0" hidden="1" customWidth="1"/>
    <col min="19" max="19" width="3.7109375" style="0" customWidth="1"/>
    <col min="20" max="20" width="0.42578125" style="0" hidden="1" customWidth="1"/>
    <col min="21" max="21" width="5.00390625" style="0" hidden="1" customWidth="1"/>
    <col min="22" max="22" width="1.28515625" style="0" hidden="1" customWidth="1"/>
    <col min="23" max="23" width="3.28125" style="0" hidden="1" customWidth="1"/>
    <col min="24" max="24" width="3.8515625" style="0" hidden="1" customWidth="1"/>
    <col min="25" max="25" width="4.7109375" style="0" customWidth="1"/>
    <col min="26" max="26" width="0.42578125" style="0" hidden="1" customWidth="1"/>
    <col min="27" max="27" width="4.00390625" style="0" hidden="1" customWidth="1"/>
    <col min="28" max="28" width="1.1484375" style="0" hidden="1" customWidth="1"/>
    <col min="29" max="29" width="3.421875" style="0" hidden="1" customWidth="1"/>
    <col min="30" max="30" width="3.8515625" style="0" customWidth="1"/>
    <col min="31" max="31" width="5.7109375" style="0" hidden="1" customWidth="1"/>
    <col min="32" max="32" width="0.13671875" style="0" hidden="1" customWidth="1"/>
    <col min="33" max="33" width="4.28125" style="0" hidden="1" customWidth="1"/>
    <col min="34" max="34" width="4.7109375" style="0" customWidth="1"/>
    <col min="35" max="35" width="4.57421875" style="0" hidden="1" customWidth="1"/>
    <col min="36" max="36" width="4.421875" style="0" hidden="1" customWidth="1"/>
    <col min="37" max="37" width="3.140625" style="0" hidden="1" customWidth="1"/>
    <col min="38" max="38" width="4.7109375" style="0" hidden="1" customWidth="1"/>
    <col min="39" max="39" width="4.421875" style="0" customWidth="1"/>
    <col min="40" max="40" width="6.140625" style="0" hidden="1" customWidth="1"/>
    <col min="41" max="41" width="0.2890625" style="0" hidden="1" customWidth="1"/>
    <col min="42" max="42" width="4.421875" style="0" hidden="1" customWidth="1"/>
    <col min="43" max="43" width="4.7109375" style="0" customWidth="1"/>
    <col min="44" max="44" width="0.2890625" style="0" customWidth="1"/>
    <col min="45" max="45" width="5.57421875" style="0" hidden="1" customWidth="1"/>
    <col min="46" max="47" width="4.7109375" style="0" hidden="1" customWidth="1"/>
    <col min="48" max="48" width="4.28125" style="0" customWidth="1"/>
    <col min="49" max="49" width="0.42578125" style="0" hidden="1" customWidth="1"/>
    <col min="50" max="50" width="4.7109375" style="0" hidden="1" customWidth="1"/>
    <col min="51" max="51" width="5.00390625" style="0" hidden="1" customWidth="1"/>
    <col min="52" max="52" width="4.8515625" style="0" hidden="1" customWidth="1"/>
    <col min="53" max="53" width="10.7109375" style="0" customWidth="1"/>
    <col min="55" max="55" width="17.8515625" style="0" customWidth="1"/>
    <col min="56" max="57" width="11.28125" style="0" customWidth="1"/>
  </cols>
  <sheetData>
    <row r="1" spans="1:57" s="249" customFormat="1" ht="16.5">
      <c r="A1" s="347" t="s">
        <v>136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9"/>
      <c r="BD1" s="248"/>
      <c r="BE1" s="248"/>
    </row>
    <row r="2" spans="1:57" s="249" customFormat="1" ht="16.5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2"/>
      <c r="BD2" s="248"/>
      <c r="BE2" s="248"/>
    </row>
    <row r="3" spans="1:57" s="249" customFormat="1" ht="13.5" customHeight="1">
      <c r="A3" s="353"/>
      <c r="B3" s="351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1"/>
      <c r="BC3" s="352"/>
      <c r="BD3" s="248"/>
      <c r="BE3" s="248"/>
    </row>
    <row r="4" spans="1:59" ht="17.25" thickBot="1">
      <c r="A4" s="273" t="s">
        <v>156</v>
      </c>
      <c r="B4" s="271"/>
      <c r="C4" s="252">
        <v>16</v>
      </c>
      <c r="D4" s="252"/>
      <c r="E4" s="252"/>
      <c r="F4" s="252"/>
      <c r="G4" s="252"/>
      <c r="H4" s="252"/>
      <c r="I4" s="252">
        <v>19</v>
      </c>
      <c r="J4" s="252"/>
      <c r="K4" s="252"/>
      <c r="L4" s="252"/>
      <c r="M4" s="252">
        <v>20</v>
      </c>
      <c r="N4" s="252"/>
      <c r="O4" s="252"/>
      <c r="P4" s="252"/>
      <c r="Q4" s="252"/>
      <c r="R4" s="252"/>
      <c r="S4" s="252">
        <v>21</v>
      </c>
      <c r="T4" s="252"/>
      <c r="U4" s="252"/>
      <c r="V4" s="252"/>
      <c r="W4" s="252"/>
      <c r="X4" s="252"/>
      <c r="Y4" s="252">
        <v>22</v>
      </c>
      <c r="Z4" s="252"/>
      <c r="AA4" s="252"/>
      <c r="AB4" s="252"/>
      <c r="AC4" s="252"/>
      <c r="AD4" s="252">
        <v>23</v>
      </c>
      <c r="AE4" s="252"/>
      <c r="AF4" s="252"/>
      <c r="AG4" s="252"/>
      <c r="AH4" s="252">
        <v>26</v>
      </c>
      <c r="AI4" s="252"/>
      <c r="AJ4" s="252"/>
      <c r="AK4" s="252"/>
      <c r="AL4" s="252"/>
      <c r="AM4" s="252">
        <v>27</v>
      </c>
      <c r="AN4" s="252"/>
      <c r="AO4" s="252"/>
      <c r="AP4" s="252"/>
      <c r="AQ4" s="252">
        <v>28</v>
      </c>
      <c r="AR4" s="252"/>
      <c r="AS4" s="252"/>
      <c r="AT4" s="252"/>
      <c r="AU4" s="252"/>
      <c r="AV4" s="252">
        <v>29</v>
      </c>
      <c r="AW4" s="252"/>
      <c r="AX4" s="252"/>
      <c r="AY4" s="252"/>
      <c r="AZ4" s="252"/>
      <c r="BA4" s="233"/>
      <c r="BB4" s="231"/>
      <c r="BC4" s="232"/>
      <c r="BD4" s="248"/>
      <c r="BE4" s="248"/>
      <c r="BF4" s="249"/>
      <c r="BG4" s="249"/>
    </row>
    <row r="5" spans="1:58" s="249" customFormat="1" ht="69.75" customHeight="1">
      <c r="A5" s="217" t="s">
        <v>45</v>
      </c>
      <c r="B5" s="222" t="s">
        <v>134</v>
      </c>
      <c r="C5" s="355">
        <v>1</v>
      </c>
      <c r="D5" s="355"/>
      <c r="E5" s="355"/>
      <c r="F5" s="355"/>
      <c r="G5" s="355"/>
      <c r="H5" s="355"/>
      <c r="I5" s="356">
        <v>2</v>
      </c>
      <c r="J5" s="357"/>
      <c r="K5" s="357"/>
      <c r="L5" s="357"/>
      <c r="M5" s="356">
        <v>3</v>
      </c>
      <c r="N5" s="357"/>
      <c r="O5" s="357"/>
      <c r="P5" s="357"/>
      <c r="Q5" s="357"/>
      <c r="R5" s="357"/>
      <c r="S5" s="356">
        <v>4</v>
      </c>
      <c r="T5" s="357"/>
      <c r="U5" s="357"/>
      <c r="V5" s="357"/>
      <c r="W5" s="357"/>
      <c r="X5" s="357"/>
      <c r="Y5" s="356">
        <v>5</v>
      </c>
      <c r="Z5" s="357"/>
      <c r="AA5" s="357"/>
      <c r="AB5" s="357"/>
      <c r="AC5" s="357"/>
      <c r="AD5" s="356">
        <v>6</v>
      </c>
      <c r="AE5" s="357"/>
      <c r="AF5" s="357"/>
      <c r="AG5" s="357"/>
      <c r="AH5" s="356">
        <v>7</v>
      </c>
      <c r="AI5" s="357"/>
      <c r="AJ5" s="357"/>
      <c r="AK5" s="357"/>
      <c r="AL5" s="357"/>
      <c r="AM5" s="358">
        <v>8</v>
      </c>
      <c r="AN5" s="359"/>
      <c r="AO5" s="359"/>
      <c r="AP5" s="360"/>
      <c r="AQ5" s="356">
        <v>9</v>
      </c>
      <c r="AR5" s="357"/>
      <c r="AS5" s="357"/>
      <c r="AT5" s="357"/>
      <c r="AU5" s="357"/>
      <c r="AV5" s="361">
        <v>10</v>
      </c>
      <c r="AW5" s="362"/>
      <c r="AX5" s="362"/>
      <c r="AY5" s="362"/>
      <c r="AZ5" s="362"/>
      <c r="BA5" s="226" t="s">
        <v>46</v>
      </c>
      <c r="BB5" s="208" t="s">
        <v>130</v>
      </c>
      <c r="BC5" s="213" t="s">
        <v>133</v>
      </c>
      <c r="BD5" s="208" t="s">
        <v>131</v>
      </c>
      <c r="BE5" s="208" t="s">
        <v>132</v>
      </c>
      <c r="BF5" s="208" t="s">
        <v>118</v>
      </c>
    </row>
    <row r="6" spans="1:58" s="249" customFormat="1" ht="18" customHeight="1">
      <c r="A6" s="217" t="s">
        <v>47</v>
      </c>
      <c r="B6" s="220">
        <v>300</v>
      </c>
      <c r="C6" s="236"/>
      <c r="D6" s="237"/>
      <c r="E6" s="237"/>
      <c r="F6" s="237"/>
      <c r="G6" s="237"/>
      <c r="H6" s="238"/>
      <c r="I6" s="239">
        <v>260</v>
      </c>
      <c r="J6" s="237"/>
      <c r="K6" s="237"/>
      <c r="L6" s="238"/>
      <c r="M6" s="239">
        <v>35</v>
      </c>
      <c r="N6" s="237"/>
      <c r="O6" s="240"/>
      <c r="P6" s="240"/>
      <c r="Q6" s="240"/>
      <c r="R6" s="241"/>
      <c r="S6" s="242">
        <v>150</v>
      </c>
      <c r="T6" s="240"/>
      <c r="U6" s="240"/>
      <c r="V6" s="240"/>
      <c r="W6" s="240"/>
      <c r="X6" s="241"/>
      <c r="Y6" s="242"/>
      <c r="Z6" s="240"/>
      <c r="AA6" s="240"/>
      <c r="AB6" s="240"/>
      <c r="AC6" s="241"/>
      <c r="AD6" s="242"/>
      <c r="AE6" s="240"/>
      <c r="AF6" s="240"/>
      <c r="AG6" s="240"/>
      <c r="AH6" s="240">
        <v>150</v>
      </c>
      <c r="AI6" s="240"/>
      <c r="AJ6" s="240"/>
      <c r="AK6" s="240"/>
      <c r="AL6" s="241"/>
      <c r="AM6" s="242">
        <v>75</v>
      </c>
      <c r="AN6" s="240"/>
      <c r="AO6" s="240"/>
      <c r="AP6" s="241"/>
      <c r="AQ6" s="242">
        <v>25</v>
      </c>
      <c r="AR6" s="240"/>
      <c r="AS6" s="240"/>
      <c r="AT6" s="240"/>
      <c r="AU6" s="241"/>
      <c r="AV6" s="242">
        <v>80</v>
      </c>
      <c r="AW6" s="210"/>
      <c r="AX6" s="210"/>
      <c r="AY6" s="257"/>
      <c r="AZ6" s="258"/>
      <c r="BA6" s="227">
        <f aca="true" t="shared" si="0" ref="BA6:BA12">SUM(C6:AZ6)</f>
        <v>775</v>
      </c>
      <c r="BB6" s="211">
        <f aca="true" t="shared" si="1" ref="BB6:BB34">BA6/10</f>
        <v>77.5</v>
      </c>
      <c r="BC6" s="214">
        <f aca="true" t="shared" si="2" ref="BC6:BC17">B6*25%</f>
        <v>75</v>
      </c>
      <c r="BD6" s="206">
        <f aca="true" t="shared" si="3" ref="BD6:BD16">BB6*100/BC6</f>
        <v>103.33333333333333</v>
      </c>
      <c r="BE6" s="206">
        <f aca="true" t="shared" si="4" ref="BE6:BE16">BD6-100</f>
        <v>3.3333333333333286</v>
      </c>
      <c r="BF6" s="207" t="s">
        <v>47</v>
      </c>
    </row>
    <row r="7" spans="1:58" s="249" customFormat="1" ht="15.75" customHeight="1">
      <c r="A7" s="217" t="s">
        <v>48</v>
      </c>
      <c r="B7" s="220">
        <v>150</v>
      </c>
      <c r="C7" s="236"/>
      <c r="D7" s="237"/>
      <c r="E7" s="237"/>
      <c r="F7" s="237"/>
      <c r="G7" s="237"/>
      <c r="H7" s="238"/>
      <c r="I7" s="239">
        <v>150</v>
      </c>
      <c r="J7" s="237"/>
      <c r="K7" s="237"/>
      <c r="L7" s="238"/>
      <c r="M7" s="239"/>
      <c r="N7" s="237"/>
      <c r="O7" s="240"/>
      <c r="P7" s="240"/>
      <c r="Q7" s="240"/>
      <c r="R7" s="241"/>
      <c r="S7" s="242"/>
      <c r="T7" s="240"/>
      <c r="U7" s="240"/>
      <c r="V7" s="240"/>
      <c r="W7" s="240"/>
      <c r="X7" s="241"/>
      <c r="Y7" s="242"/>
      <c r="Z7" s="240"/>
      <c r="AA7" s="240"/>
      <c r="AB7" s="240"/>
      <c r="AC7" s="241"/>
      <c r="AD7" s="242"/>
      <c r="AE7" s="240"/>
      <c r="AF7" s="240"/>
      <c r="AG7" s="240"/>
      <c r="AH7" s="240"/>
      <c r="AI7" s="240"/>
      <c r="AJ7" s="240"/>
      <c r="AK7" s="240"/>
      <c r="AL7" s="241"/>
      <c r="AM7" s="242"/>
      <c r="AN7" s="240"/>
      <c r="AO7" s="240"/>
      <c r="AP7" s="241"/>
      <c r="AQ7" s="242">
        <v>150</v>
      </c>
      <c r="AR7" s="240"/>
      <c r="AS7" s="240"/>
      <c r="AT7" s="240"/>
      <c r="AU7" s="241"/>
      <c r="AV7" s="242"/>
      <c r="AW7" s="210"/>
      <c r="AX7" s="210"/>
      <c r="AY7" s="257"/>
      <c r="AZ7" s="258"/>
      <c r="BA7" s="227">
        <f t="shared" si="0"/>
        <v>300</v>
      </c>
      <c r="BB7" s="211">
        <f t="shared" si="1"/>
        <v>30</v>
      </c>
      <c r="BC7" s="214">
        <f t="shared" si="2"/>
        <v>37.5</v>
      </c>
      <c r="BD7" s="206">
        <f t="shared" si="3"/>
        <v>80</v>
      </c>
      <c r="BE7" s="206">
        <f t="shared" si="4"/>
        <v>-20</v>
      </c>
      <c r="BF7" s="207" t="s">
        <v>48</v>
      </c>
    </row>
    <row r="8" spans="1:58" s="249" customFormat="1" ht="16.5">
      <c r="A8" s="217" t="s">
        <v>49</v>
      </c>
      <c r="B8" s="220">
        <v>30</v>
      </c>
      <c r="C8" s="236">
        <v>9</v>
      </c>
      <c r="D8" s="237"/>
      <c r="E8" s="237"/>
      <c r="F8" s="237"/>
      <c r="G8" s="237"/>
      <c r="H8" s="238"/>
      <c r="I8" s="239">
        <v>13</v>
      </c>
      <c r="J8" s="237"/>
      <c r="K8" s="237"/>
      <c r="L8" s="238"/>
      <c r="M8" s="239">
        <v>3</v>
      </c>
      <c r="N8" s="237"/>
      <c r="O8" s="240"/>
      <c r="P8" s="240"/>
      <c r="Q8" s="240"/>
      <c r="R8" s="241"/>
      <c r="S8" s="242">
        <v>4</v>
      </c>
      <c r="T8" s="240"/>
      <c r="U8" s="240"/>
      <c r="V8" s="240"/>
      <c r="W8" s="240"/>
      <c r="X8" s="241"/>
      <c r="Y8" s="242">
        <v>4</v>
      </c>
      <c r="Z8" s="240"/>
      <c r="AA8" s="240"/>
      <c r="AB8" s="240"/>
      <c r="AC8" s="241"/>
      <c r="AD8" s="242"/>
      <c r="AE8" s="240"/>
      <c r="AF8" s="240"/>
      <c r="AG8" s="240"/>
      <c r="AH8" s="240">
        <v>12</v>
      </c>
      <c r="AI8" s="240"/>
      <c r="AJ8" s="240"/>
      <c r="AK8" s="240"/>
      <c r="AL8" s="241"/>
      <c r="AM8" s="242">
        <v>10</v>
      </c>
      <c r="AN8" s="240"/>
      <c r="AO8" s="240"/>
      <c r="AP8" s="241"/>
      <c r="AQ8" s="242">
        <v>10</v>
      </c>
      <c r="AR8" s="240"/>
      <c r="AS8" s="240"/>
      <c r="AT8" s="240"/>
      <c r="AU8" s="241"/>
      <c r="AV8" s="242">
        <v>5</v>
      </c>
      <c r="AW8" s="210"/>
      <c r="AX8" s="210"/>
      <c r="AY8" s="257"/>
      <c r="AZ8" s="258"/>
      <c r="BA8" s="227">
        <f t="shared" si="0"/>
        <v>70</v>
      </c>
      <c r="BB8" s="211">
        <f t="shared" si="1"/>
        <v>7</v>
      </c>
      <c r="BC8" s="214">
        <f t="shared" si="2"/>
        <v>7.5</v>
      </c>
      <c r="BD8" s="206">
        <f t="shared" si="3"/>
        <v>93.33333333333333</v>
      </c>
      <c r="BE8" s="206">
        <f t="shared" si="4"/>
        <v>-6.666666666666671</v>
      </c>
      <c r="BF8" s="207" t="s">
        <v>49</v>
      </c>
    </row>
    <row r="9" spans="1:58" s="249" customFormat="1" ht="16.5">
      <c r="A9" s="217" t="s">
        <v>50</v>
      </c>
      <c r="B9" s="220">
        <v>40</v>
      </c>
      <c r="C9" s="236"/>
      <c r="D9" s="237"/>
      <c r="E9" s="237"/>
      <c r="F9" s="237"/>
      <c r="G9" s="237"/>
      <c r="H9" s="238"/>
      <c r="I9" s="239">
        <v>14</v>
      </c>
      <c r="J9" s="237"/>
      <c r="K9" s="237"/>
      <c r="L9" s="238"/>
      <c r="M9" s="239">
        <v>8</v>
      </c>
      <c r="N9" s="237"/>
      <c r="O9" s="240"/>
      <c r="P9" s="240"/>
      <c r="Q9" s="240"/>
      <c r="R9" s="241"/>
      <c r="S9" s="242">
        <v>8</v>
      </c>
      <c r="T9" s="240"/>
      <c r="U9" s="240"/>
      <c r="V9" s="240"/>
      <c r="W9" s="240"/>
      <c r="X9" s="241"/>
      <c r="Y9" s="242">
        <v>20</v>
      </c>
      <c r="Z9" s="240"/>
      <c r="AA9" s="240"/>
      <c r="AB9" s="240"/>
      <c r="AC9" s="241"/>
      <c r="AD9" s="242"/>
      <c r="AE9" s="240"/>
      <c r="AF9" s="240"/>
      <c r="AG9" s="240"/>
      <c r="AH9" s="240">
        <v>5</v>
      </c>
      <c r="AI9" s="240"/>
      <c r="AJ9" s="240"/>
      <c r="AK9" s="240"/>
      <c r="AL9" s="241"/>
      <c r="AM9" s="242">
        <v>10</v>
      </c>
      <c r="AN9" s="240"/>
      <c r="AO9" s="240"/>
      <c r="AP9" s="241"/>
      <c r="AQ9" s="242">
        <v>15</v>
      </c>
      <c r="AR9" s="240"/>
      <c r="AS9" s="240"/>
      <c r="AT9" s="240"/>
      <c r="AU9" s="241"/>
      <c r="AV9" s="242">
        <v>20</v>
      </c>
      <c r="AW9" s="210"/>
      <c r="AX9" s="210"/>
      <c r="AY9" s="257"/>
      <c r="AZ9" s="258"/>
      <c r="BA9" s="227">
        <f t="shared" si="0"/>
        <v>100</v>
      </c>
      <c r="BB9" s="211">
        <f t="shared" si="1"/>
        <v>10</v>
      </c>
      <c r="BC9" s="214">
        <f t="shared" si="2"/>
        <v>10</v>
      </c>
      <c r="BD9" s="206">
        <f t="shared" si="3"/>
        <v>100</v>
      </c>
      <c r="BE9" s="206">
        <f t="shared" si="4"/>
        <v>0</v>
      </c>
      <c r="BF9" s="207" t="s">
        <v>50</v>
      </c>
    </row>
    <row r="10" spans="1:58" s="249" customFormat="1" ht="16.5">
      <c r="A10" s="217" t="s">
        <v>51</v>
      </c>
      <c r="B10" s="220">
        <v>1.2</v>
      </c>
      <c r="C10" s="236"/>
      <c r="D10" s="237"/>
      <c r="E10" s="237"/>
      <c r="F10" s="237"/>
      <c r="G10" s="237"/>
      <c r="H10" s="238"/>
      <c r="I10" s="239">
        <v>3</v>
      </c>
      <c r="J10" s="237"/>
      <c r="K10" s="237"/>
      <c r="L10" s="238"/>
      <c r="M10" s="239"/>
      <c r="N10" s="237"/>
      <c r="O10" s="240"/>
      <c r="P10" s="240"/>
      <c r="Q10" s="240"/>
      <c r="R10" s="241"/>
      <c r="S10" s="242"/>
      <c r="T10" s="240"/>
      <c r="U10" s="240"/>
      <c r="V10" s="240"/>
      <c r="W10" s="240"/>
      <c r="X10" s="241"/>
      <c r="Y10" s="242"/>
      <c r="Z10" s="240"/>
      <c r="AA10" s="240"/>
      <c r="AB10" s="240"/>
      <c r="AC10" s="241"/>
      <c r="AD10" s="242"/>
      <c r="AE10" s="240"/>
      <c r="AF10" s="240"/>
      <c r="AG10" s="240"/>
      <c r="AH10" s="240"/>
      <c r="AI10" s="240"/>
      <c r="AJ10" s="240"/>
      <c r="AK10" s="240"/>
      <c r="AL10" s="241"/>
      <c r="AM10" s="242"/>
      <c r="AN10" s="240"/>
      <c r="AO10" s="240"/>
      <c r="AP10" s="241"/>
      <c r="AQ10" s="242"/>
      <c r="AR10" s="240"/>
      <c r="AS10" s="240"/>
      <c r="AT10" s="240"/>
      <c r="AU10" s="241"/>
      <c r="AV10" s="242"/>
      <c r="AW10" s="210"/>
      <c r="AX10" s="210"/>
      <c r="AY10" s="257"/>
      <c r="AZ10" s="258"/>
      <c r="BA10" s="227">
        <f t="shared" si="0"/>
        <v>3</v>
      </c>
      <c r="BB10" s="211">
        <f t="shared" si="1"/>
        <v>0.3</v>
      </c>
      <c r="BC10" s="214">
        <f t="shared" si="2"/>
        <v>0.3</v>
      </c>
      <c r="BD10" s="206">
        <f t="shared" si="3"/>
        <v>100</v>
      </c>
      <c r="BE10" s="206">
        <f t="shared" si="4"/>
        <v>0</v>
      </c>
      <c r="BF10" s="207" t="s">
        <v>51</v>
      </c>
    </row>
    <row r="11" spans="1:58" s="249" customFormat="1" ht="16.5">
      <c r="A11" s="217" t="s">
        <v>52</v>
      </c>
      <c r="B11" s="220">
        <v>150</v>
      </c>
      <c r="C11" s="236">
        <v>40</v>
      </c>
      <c r="D11" s="237"/>
      <c r="E11" s="237"/>
      <c r="F11" s="237"/>
      <c r="G11" s="237"/>
      <c r="H11" s="238"/>
      <c r="I11" s="239">
        <v>40</v>
      </c>
      <c r="J11" s="237"/>
      <c r="K11" s="237"/>
      <c r="L11" s="238"/>
      <c r="M11" s="239">
        <v>40</v>
      </c>
      <c r="N11" s="237"/>
      <c r="O11" s="240"/>
      <c r="P11" s="240"/>
      <c r="Q11" s="240"/>
      <c r="R11" s="241"/>
      <c r="S11" s="242">
        <v>40</v>
      </c>
      <c r="T11" s="240"/>
      <c r="U11" s="240"/>
      <c r="V11" s="240"/>
      <c r="W11" s="240"/>
      <c r="X11" s="241"/>
      <c r="Y11" s="242">
        <v>40</v>
      </c>
      <c r="Z11" s="240"/>
      <c r="AA11" s="240"/>
      <c r="AB11" s="240"/>
      <c r="AC11" s="241"/>
      <c r="AD11" s="242">
        <v>40</v>
      </c>
      <c r="AE11" s="240"/>
      <c r="AF11" s="240"/>
      <c r="AG11" s="240"/>
      <c r="AH11" s="240">
        <v>40</v>
      </c>
      <c r="AI11" s="240"/>
      <c r="AJ11" s="240"/>
      <c r="AK11" s="240"/>
      <c r="AL11" s="241"/>
      <c r="AM11" s="242">
        <v>35</v>
      </c>
      <c r="AN11" s="240"/>
      <c r="AO11" s="240"/>
      <c r="AP11" s="241"/>
      <c r="AQ11" s="242">
        <v>35</v>
      </c>
      <c r="AR11" s="240"/>
      <c r="AS11" s="240"/>
      <c r="AT11" s="240"/>
      <c r="AU11" s="241"/>
      <c r="AV11" s="242">
        <v>30</v>
      </c>
      <c r="AW11" s="210"/>
      <c r="AX11" s="210"/>
      <c r="AY11" s="259"/>
      <c r="AZ11" s="258"/>
      <c r="BA11" s="227">
        <f t="shared" si="0"/>
        <v>380</v>
      </c>
      <c r="BB11" s="211">
        <f t="shared" si="1"/>
        <v>38</v>
      </c>
      <c r="BC11" s="214">
        <f t="shared" si="2"/>
        <v>37.5</v>
      </c>
      <c r="BD11" s="206">
        <f t="shared" si="3"/>
        <v>101.33333333333333</v>
      </c>
      <c r="BE11" s="206">
        <f t="shared" si="4"/>
        <v>1.3333333333333286</v>
      </c>
      <c r="BF11" s="207" t="s">
        <v>52</v>
      </c>
    </row>
    <row r="12" spans="1:58" s="249" customFormat="1" ht="16.5">
      <c r="A12" s="217" t="s">
        <v>103</v>
      </c>
      <c r="B12" s="220">
        <v>80</v>
      </c>
      <c r="C12" s="236">
        <v>35</v>
      </c>
      <c r="D12" s="237"/>
      <c r="E12" s="237"/>
      <c r="F12" s="237"/>
      <c r="G12" s="237"/>
      <c r="H12" s="238"/>
      <c r="I12" s="239"/>
      <c r="J12" s="237"/>
      <c r="K12" s="237"/>
      <c r="L12" s="238"/>
      <c r="M12" s="239"/>
      <c r="N12" s="237"/>
      <c r="O12" s="240"/>
      <c r="P12" s="240"/>
      <c r="Q12" s="240"/>
      <c r="R12" s="241"/>
      <c r="S12" s="242">
        <v>35</v>
      </c>
      <c r="T12" s="240"/>
      <c r="U12" s="240"/>
      <c r="V12" s="240"/>
      <c r="W12" s="240"/>
      <c r="X12" s="241"/>
      <c r="Y12" s="242"/>
      <c r="Z12" s="240"/>
      <c r="AA12" s="240"/>
      <c r="AB12" s="240"/>
      <c r="AC12" s="241"/>
      <c r="AD12" s="242">
        <v>35</v>
      </c>
      <c r="AE12" s="240"/>
      <c r="AF12" s="240"/>
      <c r="AG12" s="240"/>
      <c r="AH12" s="240"/>
      <c r="AI12" s="240"/>
      <c r="AJ12" s="240"/>
      <c r="AK12" s="240"/>
      <c r="AL12" s="241"/>
      <c r="AM12" s="242">
        <v>30</v>
      </c>
      <c r="AN12" s="240"/>
      <c r="AO12" s="240"/>
      <c r="AP12" s="241"/>
      <c r="AQ12" s="242">
        <v>30</v>
      </c>
      <c r="AR12" s="240"/>
      <c r="AS12" s="240"/>
      <c r="AT12" s="240"/>
      <c r="AU12" s="241"/>
      <c r="AV12" s="242"/>
      <c r="AW12" s="210"/>
      <c r="AX12" s="210"/>
      <c r="AY12" s="259"/>
      <c r="AZ12" s="258"/>
      <c r="BA12" s="227">
        <f t="shared" si="0"/>
        <v>165</v>
      </c>
      <c r="BB12" s="211">
        <f t="shared" si="1"/>
        <v>16.5</v>
      </c>
      <c r="BC12" s="214">
        <f t="shared" si="2"/>
        <v>20</v>
      </c>
      <c r="BD12" s="212">
        <f t="shared" si="3"/>
        <v>82.5</v>
      </c>
      <c r="BE12" s="206">
        <f t="shared" si="4"/>
        <v>-17.5</v>
      </c>
      <c r="BF12" s="207" t="s">
        <v>103</v>
      </c>
    </row>
    <row r="13" spans="1:58" s="249" customFormat="1" ht="16.5">
      <c r="A13" s="217" t="s">
        <v>54</v>
      </c>
      <c r="B13" s="220">
        <v>188</v>
      </c>
      <c r="C13" s="236"/>
      <c r="D13" s="237"/>
      <c r="E13" s="237"/>
      <c r="F13" s="237"/>
      <c r="G13" s="237"/>
      <c r="H13" s="238"/>
      <c r="I13" s="239"/>
      <c r="J13" s="237"/>
      <c r="K13" s="237"/>
      <c r="L13" s="238"/>
      <c r="M13" s="239">
        <v>100</v>
      </c>
      <c r="N13" s="237"/>
      <c r="O13" s="240"/>
      <c r="P13" s="240"/>
      <c r="Q13" s="240"/>
      <c r="R13" s="241"/>
      <c r="S13" s="242">
        <v>100</v>
      </c>
      <c r="T13" s="240"/>
      <c r="U13" s="240"/>
      <c r="V13" s="240"/>
      <c r="W13" s="240"/>
      <c r="X13" s="241"/>
      <c r="Y13" s="242">
        <v>100</v>
      </c>
      <c r="Z13" s="240"/>
      <c r="AA13" s="240"/>
      <c r="AB13" s="240"/>
      <c r="AC13" s="241"/>
      <c r="AD13" s="242"/>
      <c r="AE13" s="240"/>
      <c r="AF13" s="240"/>
      <c r="AG13" s="240"/>
      <c r="AH13" s="240"/>
      <c r="AI13" s="240"/>
      <c r="AJ13" s="240"/>
      <c r="AK13" s="240"/>
      <c r="AL13" s="241"/>
      <c r="AM13" s="242"/>
      <c r="AN13" s="240"/>
      <c r="AO13" s="240"/>
      <c r="AP13" s="241"/>
      <c r="AQ13" s="242">
        <v>10</v>
      </c>
      <c r="AR13" s="240"/>
      <c r="AS13" s="240"/>
      <c r="AT13" s="240"/>
      <c r="AU13" s="241"/>
      <c r="AV13" s="242">
        <v>95</v>
      </c>
      <c r="AW13" s="210"/>
      <c r="AX13" s="210"/>
      <c r="AY13" s="257"/>
      <c r="AZ13" s="258"/>
      <c r="BA13" s="227">
        <f aca="true" t="shared" si="5" ref="BA13:BA32">SUM(C13:AZ13)</f>
        <v>405</v>
      </c>
      <c r="BB13" s="211">
        <f t="shared" si="1"/>
        <v>40.5</v>
      </c>
      <c r="BC13" s="214">
        <f t="shared" si="2"/>
        <v>47</v>
      </c>
      <c r="BD13" s="206">
        <f t="shared" si="3"/>
        <v>86.17021276595744</v>
      </c>
      <c r="BE13" s="206">
        <f t="shared" si="4"/>
        <v>-13.829787234042556</v>
      </c>
      <c r="BF13" s="207" t="s">
        <v>54</v>
      </c>
    </row>
    <row r="14" spans="1:58" s="249" customFormat="1" ht="13.5" customHeight="1">
      <c r="A14" s="217" t="s">
        <v>55</v>
      </c>
      <c r="B14" s="223">
        <v>77</v>
      </c>
      <c r="C14" s="236">
        <v>90</v>
      </c>
      <c r="D14" s="237"/>
      <c r="E14" s="237"/>
      <c r="F14" s="237"/>
      <c r="G14" s="237"/>
      <c r="H14" s="238"/>
      <c r="I14" s="239"/>
      <c r="J14" s="237"/>
      <c r="K14" s="237"/>
      <c r="L14" s="238"/>
      <c r="M14" s="239"/>
      <c r="N14" s="237"/>
      <c r="O14" s="240"/>
      <c r="P14" s="240"/>
      <c r="Q14" s="240"/>
      <c r="R14" s="241"/>
      <c r="S14" s="242"/>
      <c r="T14" s="240"/>
      <c r="U14" s="240"/>
      <c r="V14" s="240"/>
      <c r="W14" s="240"/>
      <c r="X14" s="241"/>
      <c r="Y14" s="242"/>
      <c r="Z14" s="240"/>
      <c r="AA14" s="240"/>
      <c r="AB14" s="240"/>
      <c r="AC14" s="241"/>
      <c r="AD14" s="242"/>
      <c r="AE14" s="240"/>
      <c r="AF14" s="240"/>
      <c r="AG14" s="240"/>
      <c r="AH14" s="240"/>
      <c r="AI14" s="240"/>
      <c r="AJ14" s="240"/>
      <c r="AK14" s="240"/>
      <c r="AL14" s="241"/>
      <c r="AM14" s="242"/>
      <c r="AN14" s="240"/>
      <c r="AO14" s="240"/>
      <c r="AP14" s="241"/>
      <c r="AQ14" s="242">
        <v>100</v>
      </c>
      <c r="AR14" s="240"/>
      <c r="AS14" s="240"/>
      <c r="AT14" s="240"/>
      <c r="AU14" s="241"/>
      <c r="AV14" s="242"/>
      <c r="AW14" s="210"/>
      <c r="AX14" s="210"/>
      <c r="AY14" s="257"/>
      <c r="AZ14" s="258"/>
      <c r="BA14" s="227">
        <f t="shared" si="5"/>
        <v>190</v>
      </c>
      <c r="BB14" s="211">
        <f t="shared" si="1"/>
        <v>19</v>
      </c>
      <c r="BC14" s="214">
        <f t="shared" si="2"/>
        <v>19.25</v>
      </c>
      <c r="BD14" s="206">
        <f t="shared" si="3"/>
        <v>98.7012987012987</v>
      </c>
      <c r="BE14" s="206">
        <f t="shared" si="4"/>
        <v>-1.2987012987013031</v>
      </c>
      <c r="BF14" s="207" t="s">
        <v>55</v>
      </c>
    </row>
    <row r="15" spans="1:58" s="249" customFormat="1" ht="30" customHeight="1">
      <c r="A15" s="217" t="s">
        <v>56</v>
      </c>
      <c r="B15" s="220">
        <v>45</v>
      </c>
      <c r="C15" s="236">
        <v>20</v>
      </c>
      <c r="D15" s="237"/>
      <c r="E15" s="237"/>
      <c r="F15" s="237"/>
      <c r="G15" s="237"/>
      <c r="H15" s="238"/>
      <c r="I15" s="239">
        <v>20</v>
      </c>
      <c r="J15" s="237"/>
      <c r="K15" s="237"/>
      <c r="L15" s="238"/>
      <c r="M15" s="239"/>
      <c r="N15" s="237"/>
      <c r="O15" s="240"/>
      <c r="P15" s="240"/>
      <c r="Q15" s="240"/>
      <c r="R15" s="241"/>
      <c r="S15" s="242"/>
      <c r="T15" s="240"/>
      <c r="U15" s="240"/>
      <c r="V15" s="240"/>
      <c r="W15" s="240"/>
      <c r="X15" s="241"/>
      <c r="Y15" s="242">
        <v>30</v>
      </c>
      <c r="Z15" s="240"/>
      <c r="AA15" s="240"/>
      <c r="AB15" s="240"/>
      <c r="AC15" s="241"/>
      <c r="AD15" s="242">
        <v>30</v>
      </c>
      <c r="AE15" s="240"/>
      <c r="AF15" s="240"/>
      <c r="AG15" s="240"/>
      <c r="AH15" s="240">
        <v>20</v>
      </c>
      <c r="AI15" s="240"/>
      <c r="AJ15" s="240"/>
      <c r="AK15" s="240"/>
      <c r="AL15" s="241"/>
      <c r="AM15" s="242"/>
      <c r="AN15" s="240"/>
      <c r="AO15" s="240"/>
      <c r="AP15" s="241"/>
      <c r="AQ15" s="242"/>
      <c r="AR15" s="240"/>
      <c r="AS15" s="240"/>
      <c r="AT15" s="240"/>
      <c r="AU15" s="241"/>
      <c r="AV15" s="242">
        <v>5</v>
      </c>
      <c r="AW15" s="210"/>
      <c r="AX15" s="210"/>
      <c r="AY15" s="257"/>
      <c r="AZ15" s="258"/>
      <c r="BA15" s="227">
        <f t="shared" si="5"/>
        <v>125</v>
      </c>
      <c r="BB15" s="211">
        <f t="shared" si="1"/>
        <v>12.5</v>
      </c>
      <c r="BC15" s="214">
        <f t="shared" si="2"/>
        <v>11.25</v>
      </c>
      <c r="BD15" s="206">
        <f t="shared" si="3"/>
        <v>111.11111111111111</v>
      </c>
      <c r="BE15" s="206">
        <f t="shared" si="4"/>
        <v>11.111111111111114</v>
      </c>
      <c r="BF15" s="207" t="s">
        <v>56</v>
      </c>
    </row>
    <row r="16" spans="1:58" s="249" customFormat="1" ht="17.25" thickBot="1">
      <c r="A16" s="217" t="s">
        <v>57</v>
      </c>
      <c r="B16" s="221">
        <v>188</v>
      </c>
      <c r="C16" s="236"/>
      <c r="D16" s="237"/>
      <c r="E16" s="237"/>
      <c r="F16" s="237"/>
      <c r="G16" s="237"/>
      <c r="H16" s="238"/>
      <c r="I16" s="239"/>
      <c r="J16" s="237"/>
      <c r="K16" s="237"/>
      <c r="L16" s="238"/>
      <c r="M16" s="239"/>
      <c r="N16" s="237"/>
      <c r="O16" s="240"/>
      <c r="P16" s="240"/>
      <c r="Q16" s="240"/>
      <c r="R16" s="241"/>
      <c r="S16" s="242">
        <v>220</v>
      </c>
      <c r="T16" s="240"/>
      <c r="U16" s="240"/>
      <c r="V16" s="240"/>
      <c r="W16" s="240"/>
      <c r="X16" s="241"/>
      <c r="Y16" s="242"/>
      <c r="Z16" s="240"/>
      <c r="AA16" s="240"/>
      <c r="AB16" s="240"/>
      <c r="AC16" s="241"/>
      <c r="AD16" s="242"/>
      <c r="AE16" s="240"/>
      <c r="AF16" s="240"/>
      <c r="AG16" s="240"/>
      <c r="AH16" s="240"/>
      <c r="AI16" s="240"/>
      <c r="AJ16" s="240"/>
      <c r="AK16" s="240"/>
      <c r="AL16" s="241"/>
      <c r="AM16" s="242"/>
      <c r="AN16" s="240"/>
      <c r="AO16" s="240"/>
      <c r="AP16" s="241"/>
      <c r="AQ16" s="242">
        <v>200</v>
      </c>
      <c r="AR16" s="240"/>
      <c r="AS16" s="240"/>
      <c r="AT16" s="240"/>
      <c r="AU16" s="241"/>
      <c r="AV16" s="242"/>
      <c r="AW16" s="210"/>
      <c r="AX16" s="210"/>
      <c r="AY16" s="257"/>
      <c r="AZ16" s="258"/>
      <c r="BA16" s="228">
        <f t="shared" si="5"/>
        <v>420</v>
      </c>
      <c r="BB16" s="211">
        <f t="shared" si="1"/>
        <v>42</v>
      </c>
      <c r="BC16" s="214">
        <f t="shared" si="2"/>
        <v>47</v>
      </c>
      <c r="BD16" s="206">
        <f t="shared" si="3"/>
        <v>89.36170212765957</v>
      </c>
      <c r="BE16" s="206">
        <f t="shared" si="4"/>
        <v>-10.63829787234043</v>
      </c>
      <c r="BF16" s="207" t="s">
        <v>57</v>
      </c>
    </row>
    <row r="17" spans="1:58" s="249" customFormat="1" ht="16.5">
      <c r="A17" s="217" t="s">
        <v>58</v>
      </c>
      <c r="B17" s="336">
        <v>350</v>
      </c>
      <c r="C17" s="236"/>
      <c r="D17" s="237"/>
      <c r="E17" s="237"/>
      <c r="F17" s="237"/>
      <c r="G17" s="237"/>
      <c r="H17" s="238"/>
      <c r="I17" s="239"/>
      <c r="J17" s="237"/>
      <c r="K17" s="237"/>
      <c r="L17" s="238"/>
      <c r="M17" s="239"/>
      <c r="N17" s="237"/>
      <c r="O17" s="240"/>
      <c r="P17" s="240"/>
      <c r="Q17" s="240"/>
      <c r="R17" s="241"/>
      <c r="S17" s="242">
        <v>54</v>
      </c>
      <c r="T17" s="240"/>
      <c r="U17" s="240"/>
      <c r="V17" s="240"/>
      <c r="W17" s="240"/>
      <c r="X17" s="241"/>
      <c r="Y17" s="242"/>
      <c r="Z17" s="240"/>
      <c r="AA17" s="240"/>
      <c r="AB17" s="240"/>
      <c r="AC17" s="241"/>
      <c r="AD17" s="242">
        <v>24</v>
      </c>
      <c r="AE17" s="240"/>
      <c r="AF17" s="240"/>
      <c r="AG17" s="240"/>
      <c r="AH17" s="240"/>
      <c r="AI17" s="240"/>
      <c r="AJ17" s="240"/>
      <c r="AK17" s="240"/>
      <c r="AL17" s="241"/>
      <c r="AM17" s="242">
        <v>34</v>
      </c>
      <c r="AN17" s="240"/>
      <c r="AO17" s="240"/>
      <c r="AP17" s="241"/>
      <c r="AQ17" s="242">
        <v>24</v>
      </c>
      <c r="AR17" s="240"/>
      <c r="AS17" s="240"/>
      <c r="AT17" s="240"/>
      <c r="AU17" s="241"/>
      <c r="AV17" s="242"/>
      <c r="AW17" s="210"/>
      <c r="AX17" s="210"/>
      <c r="AY17" s="257"/>
      <c r="AZ17" s="258"/>
      <c r="BA17" s="227">
        <f t="shared" si="5"/>
        <v>136</v>
      </c>
      <c r="BB17" s="211">
        <f t="shared" si="1"/>
        <v>13.6</v>
      </c>
      <c r="BC17" s="338">
        <f t="shared" si="2"/>
        <v>87.5</v>
      </c>
      <c r="BD17" s="346">
        <f>(BB17+BB18)*100/87.5</f>
        <v>35.657142857142865</v>
      </c>
      <c r="BE17" s="346">
        <f>BD17-100</f>
        <v>-64.34285714285713</v>
      </c>
      <c r="BF17" s="207" t="s">
        <v>58</v>
      </c>
    </row>
    <row r="18" spans="1:58" s="249" customFormat="1" ht="17.25" thickBot="1">
      <c r="A18" s="217" t="s">
        <v>59</v>
      </c>
      <c r="B18" s="337"/>
      <c r="C18" s="236">
        <v>20</v>
      </c>
      <c r="D18" s="237"/>
      <c r="E18" s="237"/>
      <c r="F18" s="237"/>
      <c r="G18" s="237"/>
      <c r="H18" s="238"/>
      <c r="I18" s="239"/>
      <c r="J18" s="237"/>
      <c r="K18" s="237"/>
      <c r="L18" s="238"/>
      <c r="M18" s="239"/>
      <c r="N18" s="237"/>
      <c r="O18" s="240"/>
      <c r="P18" s="240"/>
      <c r="Q18" s="240"/>
      <c r="R18" s="241"/>
      <c r="S18" s="242">
        <v>10</v>
      </c>
      <c r="T18" s="240"/>
      <c r="U18" s="240"/>
      <c r="V18" s="240"/>
      <c r="W18" s="240"/>
      <c r="X18" s="241"/>
      <c r="Y18" s="242"/>
      <c r="Z18" s="240"/>
      <c r="AA18" s="240"/>
      <c r="AB18" s="240"/>
      <c r="AC18" s="241"/>
      <c r="AD18" s="242">
        <v>53</v>
      </c>
      <c r="AE18" s="240"/>
      <c r="AF18" s="240"/>
      <c r="AG18" s="240"/>
      <c r="AH18" s="240"/>
      <c r="AI18" s="240"/>
      <c r="AJ18" s="240"/>
      <c r="AK18" s="240"/>
      <c r="AL18" s="241"/>
      <c r="AM18" s="242">
        <v>40</v>
      </c>
      <c r="AN18" s="240"/>
      <c r="AO18" s="240"/>
      <c r="AP18" s="241"/>
      <c r="AQ18" s="242">
        <v>53</v>
      </c>
      <c r="AR18" s="240"/>
      <c r="AS18" s="240"/>
      <c r="AT18" s="240"/>
      <c r="AU18" s="241"/>
      <c r="AV18" s="242"/>
      <c r="AW18" s="210"/>
      <c r="AX18" s="210"/>
      <c r="AY18" s="257"/>
      <c r="AZ18" s="258"/>
      <c r="BA18" s="227">
        <f t="shared" si="5"/>
        <v>176</v>
      </c>
      <c r="BB18" s="211">
        <f t="shared" si="1"/>
        <v>17.6</v>
      </c>
      <c r="BC18" s="339"/>
      <c r="BD18" s="346"/>
      <c r="BE18" s="346"/>
      <c r="BF18" s="207" t="s">
        <v>59</v>
      </c>
    </row>
    <row r="19" spans="1:58" s="249" customFormat="1" ht="16.5">
      <c r="A19" s="217" t="s">
        <v>60</v>
      </c>
      <c r="B19" s="219">
        <v>60</v>
      </c>
      <c r="C19" s="236"/>
      <c r="D19" s="237"/>
      <c r="E19" s="237"/>
      <c r="F19" s="237"/>
      <c r="G19" s="237"/>
      <c r="H19" s="238"/>
      <c r="I19" s="239"/>
      <c r="J19" s="237"/>
      <c r="K19" s="237"/>
      <c r="L19" s="238"/>
      <c r="M19" s="239"/>
      <c r="N19" s="237"/>
      <c r="O19" s="240"/>
      <c r="P19" s="240"/>
      <c r="Q19" s="240"/>
      <c r="R19" s="241"/>
      <c r="S19" s="242"/>
      <c r="T19" s="240"/>
      <c r="U19" s="240"/>
      <c r="V19" s="240"/>
      <c r="W19" s="240"/>
      <c r="X19" s="241"/>
      <c r="Y19" s="242"/>
      <c r="Z19" s="240"/>
      <c r="AA19" s="240"/>
      <c r="AB19" s="240"/>
      <c r="AC19" s="241"/>
      <c r="AD19" s="242"/>
      <c r="AE19" s="240"/>
      <c r="AF19" s="240"/>
      <c r="AG19" s="240"/>
      <c r="AH19" s="240"/>
      <c r="AI19" s="240"/>
      <c r="AJ19" s="240"/>
      <c r="AK19" s="240"/>
      <c r="AL19" s="241"/>
      <c r="AM19" s="242">
        <v>150</v>
      </c>
      <c r="AN19" s="240"/>
      <c r="AO19" s="240"/>
      <c r="AP19" s="241"/>
      <c r="AQ19" s="242"/>
      <c r="AR19" s="240"/>
      <c r="AS19" s="240"/>
      <c r="AT19" s="240"/>
      <c r="AU19" s="241"/>
      <c r="AV19" s="242"/>
      <c r="AW19" s="210"/>
      <c r="AX19" s="210"/>
      <c r="AY19" s="257"/>
      <c r="AZ19" s="258"/>
      <c r="BA19" s="227">
        <f t="shared" si="5"/>
        <v>150</v>
      </c>
      <c r="BB19" s="211">
        <f t="shared" si="1"/>
        <v>15</v>
      </c>
      <c r="BC19" s="214">
        <f aca="true" t="shared" si="6" ref="BC19:BC34">B19*25%</f>
        <v>15</v>
      </c>
      <c r="BD19" s="206">
        <f aca="true" t="shared" si="7" ref="BD19:BD33">BB19*100/BC19</f>
        <v>100</v>
      </c>
      <c r="BE19" s="206">
        <f aca="true" t="shared" si="8" ref="BE19:BE33">BD19-100</f>
        <v>0</v>
      </c>
      <c r="BF19" s="207" t="s">
        <v>60</v>
      </c>
    </row>
    <row r="20" spans="1:58" s="249" customFormat="1" ht="16.5">
      <c r="A20" s="217" t="s">
        <v>61</v>
      </c>
      <c r="B20" s="220">
        <v>40</v>
      </c>
      <c r="C20" s="236"/>
      <c r="D20" s="237"/>
      <c r="E20" s="237"/>
      <c r="F20" s="237"/>
      <c r="G20" s="237"/>
      <c r="H20" s="238"/>
      <c r="I20" s="239"/>
      <c r="J20" s="237"/>
      <c r="K20" s="237"/>
      <c r="L20" s="238"/>
      <c r="M20" s="266">
        <v>40</v>
      </c>
      <c r="N20" s="243"/>
      <c r="O20" s="244"/>
      <c r="P20" s="244"/>
      <c r="Q20" s="244"/>
      <c r="R20" s="245"/>
      <c r="S20" s="246"/>
      <c r="T20" s="244"/>
      <c r="U20" s="244"/>
      <c r="V20" s="244"/>
      <c r="W20" s="244"/>
      <c r="X20" s="245"/>
      <c r="Y20" s="246">
        <v>7</v>
      </c>
      <c r="Z20" s="244"/>
      <c r="AA20" s="244"/>
      <c r="AB20" s="244"/>
      <c r="AC20" s="245"/>
      <c r="AD20" s="246"/>
      <c r="AE20" s="244"/>
      <c r="AF20" s="244"/>
      <c r="AG20" s="244"/>
      <c r="AH20" s="244">
        <v>40</v>
      </c>
      <c r="AI20" s="244"/>
      <c r="AJ20" s="244"/>
      <c r="AK20" s="244"/>
      <c r="AL20" s="245"/>
      <c r="AM20" s="246"/>
      <c r="AN20" s="244"/>
      <c r="AO20" s="244"/>
      <c r="AP20" s="245"/>
      <c r="AQ20" s="246"/>
      <c r="AR20" s="244"/>
      <c r="AS20" s="244"/>
      <c r="AT20" s="244"/>
      <c r="AU20" s="245"/>
      <c r="AV20" s="246">
        <v>5.3</v>
      </c>
      <c r="AW20" s="210"/>
      <c r="AX20" s="210"/>
      <c r="AY20" s="257"/>
      <c r="AZ20" s="260"/>
      <c r="BA20" s="227">
        <f t="shared" si="5"/>
        <v>92.3</v>
      </c>
      <c r="BB20" s="211">
        <f t="shared" si="1"/>
        <v>9.23</v>
      </c>
      <c r="BC20" s="214">
        <f t="shared" si="6"/>
        <v>10</v>
      </c>
      <c r="BD20" s="206">
        <f t="shared" si="7"/>
        <v>92.3</v>
      </c>
      <c r="BE20" s="206">
        <f t="shared" si="8"/>
        <v>-7.700000000000003</v>
      </c>
      <c r="BF20" s="207" t="s">
        <v>120</v>
      </c>
    </row>
    <row r="21" spans="1:58" s="249" customFormat="1" ht="16.5">
      <c r="A21" s="217" t="s">
        <v>135</v>
      </c>
      <c r="B21" s="220">
        <v>15</v>
      </c>
      <c r="C21" s="236">
        <v>10</v>
      </c>
      <c r="D21" s="237"/>
      <c r="E21" s="237"/>
      <c r="F21" s="237"/>
      <c r="G21" s="237"/>
      <c r="H21" s="238"/>
      <c r="I21" s="239"/>
      <c r="J21" s="237"/>
      <c r="K21" s="237"/>
      <c r="L21" s="238"/>
      <c r="M21" s="247"/>
      <c r="N21" s="243"/>
      <c r="O21" s="244"/>
      <c r="P21" s="244"/>
      <c r="Q21" s="244"/>
      <c r="R21" s="245"/>
      <c r="S21" s="246"/>
      <c r="T21" s="244"/>
      <c r="U21" s="244"/>
      <c r="V21" s="244"/>
      <c r="W21" s="244"/>
      <c r="X21" s="245"/>
      <c r="Y21" s="246"/>
      <c r="Z21" s="244"/>
      <c r="AA21" s="244"/>
      <c r="AB21" s="244"/>
      <c r="AC21" s="245"/>
      <c r="AD21" s="246">
        <v>9</v>
      </c>
      <c r="AE21" s="244"/>
      <c r="AF21" s="244"/>
      <c r="AG21" s="244"/>
      <c r="AH21" s="244"/>
      <c r="AI21" s="244"/>
      <c r="AJ21" s="244"/>
      <c r="AK21" s="244"/>
      <c r="AL21" s="245"/>
      <c r="AM21" s="246">
        <v>9</v>
      </c>
      <c r="AN21" s="244"/>
      <c r="AO21" s="244"/>
      <c r="AP21" s="245"/>
      <c r="AQ21" s="246">
        <v>7</v>
      </c>
      <c r="AR21" s="244"/>
      <c r="AS21" s="244"/>
      <c r="AT21" s="244"/>
      <c r="AU21" s="245"/>
      <c r="AV21" s="246"/>
      <c r="AW21" s="251"/>
      <c r="AX21" s="251"/>
      <c r="AY21" s="257"/>
      <c r="AZ21" s="260"/>
      <c r="BA21" s="229">
        <f t="shared" si="5"/>
        <v>35</v>
      </c>
      <c r="BB21" s="211">
        <f t="shared" si="1"/>
        <v>3.5</v>
      </c>
      <c r="BC21" s="214">
        <f t="shared" si="6"/>
        <v>3.75</v>
      </c>
      <c r="BD21" s="230">
        <f t="shared" si="7"/>
        <v>93.33333333333333</v>
      </c>
      <c r="BE21" s="230">
        <f t="shared" si="8"/>
        <v>-6.666666666666671</v>
      </c>
      <c r="BF21" s="207" t="s">
        <v>135</v>
      </c>
    </row>
    <row r="22" spans="1:58" s="249" customFormat="1" ht="18.75" customHeight="1">
      <c r="A22" s="217" t="s">
        <v>62</v>
      </c>
      <c r="B22" s="220">
        <v>10</v>
      </c>
      <c r="C22" s="236"/>
      <c r="D22" s="237"/>
      <c r="E22" s="237"/>
      <c r="F22" s="237"/>
      <c r="G22" s="237"/>
      <c r="H22" s="238"/>
      <c r="I22" s="239"/>
      <c r="J22" s="237"/>
      <c r="K22" s="237"/>
      <c r="L22" s="238"/>
      <c r="M22" s="239"/>
      <c r="N22" s="237"/>
      <c r="O22" s="240"/>
      <c r="P22" s="240"/>
      <c r="Q22" s="240"/>
      <c r="R22" s="241"/>
      <c r="S22" s="242">
        <v>6</v>
      </c>
      <c r="T22" s="240"/>
      <c r="U22" s="240"/>
      <c r="V22" s="240"/>
      <c r="W22" s="240"/>
      <c r="X22" s="241"/>
      <c r="Y22" s="242">
        <v>4</v>
      </c>
      <c r="Z22" s="240"/>
      <c r="AA22" s="240"/>
      <c r="AB22" s="240"/>
      <c r="AC22" s="241"/>
      <c r="AD22" s="242"/>
      <c r="AE22" s="240"/>
      <c r="AF22" s="240"/>
      <c r="AG22" s="240"/>
      <c r="AH22" s="240"/>
      <c r="AI22" s="240"/>
      <c r="AJ22" s="240"/>
      <c r="AK22" s="240"/>
      <c r="AL22" s="241"/>
      <c r="AM22" s="242">
        <v>10</v>
      </c>
      <c r="AN22" s="240"/>
      <c r="AO22" s="240"/>
      <c r="AP22" s="241"/>
      <c r="AQ22" s="242"/>
      <c r="AR22" s="240"/>
      <c r="AS22" s="240"/>
      <c r="AT22" s="240"/>
      <c r="AU22" s="241"/>
      <c r="AV22" s="242">
        <v>5</v>
      </c>
      <c r="AW22" s="210"/>
      <c r="AX22" s="210"/>
      <c r="AY22" s="257"/>
      <c r="AZ22" s="258"/>
      <c r="BA22" s="227">
        <f t="shared" si="5"/>
        <v>25</v>
      </c>
      <c r="BB22" s="211">
        <f t="shared" si="1"/>
        <v>2.5</v>
      </c>
      <c r="BC22" s="214">
        <f t="shared" si="6"/>
        <v>2.5</v>
      </c>
      <c r="BD22" s="212">
        <f t="shared" si="7"/>
        <v>100</v>
      </c>
      <c r="BE22" s="206">
        <f t="shared" si="8"/>
        <v>0</v>
      </c>
      <c r="BF22" s="207" t="s">
        <v>62</v>
      </c>
    </row>
    <row r="23" spans="1:58" s="249" customFormat="1" ht="0.75" customHeight="1" hidden="1">
      <c r="A23" s="217" t="s">
        <v>63</v>
      </c>
      <c r="B23" s="220">
        <v>16</v>
      </c>
      <c r="C23" s="236">
        <v>10</v>
      </c>
      <c r="D23" s="237"/>
      <c r="E23" s="237"/>
      <c r="F23" s="237"/>
      <c r="G23" s="237"/>
      <c r="H23" s="238"/>
      <c r="I23" s="239"/>
      <c r="J23" s="237"/>
      <c r="K23" s="237"/>
      <c r="L23" s="238"/>
      <c r="M23" s="239"/>
      <c r="N23" s="237"/>
      <c r="O23" s="240"/>
      <c r="P23" s="240"/>
      <c r="Q23" s="240"/>
      <c r="R23" s="241"/>
      <c r="S23" s="242">
        <v>3</v>
      </c>
      <c r="T23" s="240"/>
      <c r="U23" s="240"/>
      <c r="V23" s="240"/>
      <c r="W23" s="240"/>
      <c r="X23" s="241"/>
      <c r="Y23" s="242">
        <v>8</v>
      </c>
      <c r="Z23" s="240"/>
      <c r="AA23" s="240"/>
      <c r="AB23" s="240"/>
      <c r="AC23" s="241"/>
      <c r="AD23" s="242"/>
      <c r="AE23" s="240"/>
      <c r="AF23" s="240"/>
      <c r="AG23" s="240"/>
      <c r="AH23" s="240"/>
      <c r="AI23" s="240"/>
      <c r="AJ23" s="240"/>
      <c r="AK23" s="240"/>
      <c r="AL23" s="241"/>
      <c r="AM23" s="242">
        <v>6</v>
      </c>
      <c r="AN23" s="240"/>
      <c r="AO23" s="240"/>
      <c r="AP23" s="241"/>
      <c r="AQ23" s="242"/>
      <c r="AR23" s="240"/>
      <c r="AS23" s="240"/>
      <c r="AT23" s="240"/>
      <c r="AU23" s="241"/>
      <c r="AV23" s="242">
        <v>8</v>
      </c>
      <c r="AW23" s="210"/>
      <c r="AX23" s="210"/>
      <c r="AY23" s="257"/>
      <c r="AZ23" s="258"/>
      <c r="BA23" s="228">
        <f t="shared" si="5"/>
        <v>35</v>
      </c>
      <c r="BB23" s="211">
        <f t="shared" si="1"/>
        <v>3.5</v>
      </c>
      <c r="BC23" s="214">
        <f t="shared" si="6"/>
        <v>4</v>
      </c>
      <c r="BD23" s="212">
        <f t="shared" si="7"/>
        <v>87.5</v>
      </c>
      <c r="BE23" s="206">
        <f t="shared" si="8"/>
        <v>-12.5</v>
      </c>
      <c r="BF23" s="207" t="s">
        <v>63</v>
      </c>
    </row>
    <row r="24" spans="1:58" s="249" customFormat="1" ht="16.5">
      <c r="A24" s="217" t="s">
        <v>64</v>
      </c>
      <c r="B24" s="220">
        <v>200</v>
      </c>
      <c r="C24" s="236">
        <v>150</v>
      </c>
      <c r="D24" s="237"/>
      <c r="E24" s="237"/>
      <c r="F24" s="237"/>
      <c r="G24" s="237"/>
      <c r="H24" s="238"/>
      <c r="I24" s="239"/>
      <c r="J24" s="237"/>
      <c r="K24" s="237"/>
      <c r="L24" s="238"/>
      <c r="M24" s="239"/>
      <c r="N24" s="237"/>
      <c r="O24" s="240"/>
      <c r="P24" s="240"/>
      <c r="Q24" s="240"/>
      <c r="R24" s="241"/>
      <c r="S24" s="242"/>
      <c r="T24" s="240"/>
      <c r="U24" s="240"/>
      <c r="V24" s="240"/>
      <c r="W24" s="240"/>
      <c r="X24" s="241"/>
      <c r="Y24" s="242"/>
      <c r="Z24" s="240"/>
      <c r="AA24" s="240"/>
      <c r="AB24" s="240"/>
      <c r="AC24" s="241"/>
      <c r="AD24" s="242">
        <v>170</v>
      </c>
      <c r="AE24" s="240"/>
      <c r="AF24" s="240"/>
      <c r="AG24" s="240"/>
      <c r="AH24" s="240">
        <v>160</v>
      </c>
      <c r="AI24" s="240"/>
      <c r="AJ24" s="240"/>
      <c r="AK24" s="240"/>
      <c r="AL24" s="241"/>
      <c r="AM24" s="242"/>
      <c r="AN24" s="240"/>
      <c r="AO24" s="240"/>
      <c r="AP24" s="241"/>
      <c r="AQ24" s="242"/>
      <c r="AR24" s="240"/>
      <c r="AS24" s="240"/>
      <c r="AT24" s="240"/>
      <c r="AU24" s="241"/>
      <c r="AV24" s="242"/>
      <c r="AW24" s="210"/>
      <c r="AX24" s="210"/>
      <c r="AY24" s="257"/>
      <c r="AZ24" s="258"/>
      <c r="BA24" s="227">
        <f t="shared" si="5"/>
        <v>480</v>
      </c>
      <c r="BB24" s="211">
        <f t="shared" si="1"/>
        <v>48</v>
      </c>
      <c r="BC24" s="214">
        <f t="shared" si="6"/>
        <v>50</v>
      </c>
      <c r="BD24" s="206">
        <f t="shared" si="7"/>
        <v>96</v>
      </c>
      <c r="BE24" s="206">
        <f t="shared" si="8"/>
        <v>-4</v>
      </c>
      <c r="BF24" s="207" t="s">
        <v>64</v>
      </c>
    </row>
    <row r="25" spans="1:58" s="249" customFormat="1" ht="16.5">
      <c r="A25" s="217" t="s">
        <v>65</v>
      </c>
      <c r="B25" s="220">
        <v>1.6</v>
      </c>
      <c r="C25" s="236"/>
      <c r="D25" s="237"/>
      <c r="E25" s="237"/>
      <c r="F25" s="237"/>
      <c r="G25" s="237"/>
      <c r="H25" s="238"/>
      <c r="I25" s="239"/>
      <c r="J25" s="237"/>
      <c r="K25" s="237"/>
      <c r="L25" s="238"/>
      <c r="M25" s="239"/>
      <c r="N25" s="237"/>
      <c r="O25" s="240"/>
      <c r="P25" s="240"/>
      <c r="Q25" s="240"/>
      <c r="R25" s="241"/>
      <c r="S25" s="242">
        <v>2</v>
      </c>
      <c r="T25" s="240"/>
      <c r="U25" s="240"/>
      <c r="V25" s="240"/>
      <c r="W25" s="240"/>
      <c r="X25" s="241"/>
      <c r="Y25" s="242"/>
      <c r="Z25" s="240"/>
      <c r="AA25" s="240"/>
      <c r="AB25" s="240"/>
      <c r="AC25" s="241"/>
      <c r="AD25" s="242"/>
      <c r="AE25" s="240"/>
      <c r="AF25" s="240"/>
      <c r="AG25" s="240"/>
      <c r="AH25" s="240"/>
      <c r="AI25" s="240"/>
      <c r="AJ25" s="240"/>
      <c r="AK25" s="240"/>
      <c r="AL25" s="241"/>
      <c r="AM25" s="242">
        <v>1.3</v>
      </c>
      <c r="AN25" s="240"/>
      <c r="AO25" s="240"/>
      <c r="AP25" s="241"/>
      <c r="AQ25" s="242"/>
      <c r="AR25" s="240"/>
      <c r="AS25" s="240"/>
      <c r="AT25" s="240"/>
      <c r="AU25" s="241"/>
      <c r="AV25" s="242">
        <v>1.4</v>
      </c>
      <c r="AW25" s="210"/>
      <c r="AX25" s="210"/>
      <c r="AY25" s="257"/>
      <c r="AZ25" s="258"/>
      <c r="BA25" s="227">
        <f t="shared" si="5"/>
        <v>4.699999999999999</v>
      </c>
      <c r="BB25" s="211">
        <f t="shared" si="1"/>
        <v>0.4699999999999999</v>
      </c>
      <c r="BC25" s="214">
        <f t="shared" si="6"/>
        <v>0.4</v>
      </c>
      <c r="BD25" s="212">
        <f t="shared" si="7"/>
        <v>117.49999999999997</v>
      </c>
      <c r="BE25" s="206">
        <f t="shared" si="8"/>
        <v>17.49999999999997</v>
      </c>
      <c r="BF25" s="207" t="s">
        <v>65</v>
      </c>
    </row>
    <row r="26" spans="1:58" s="249" customFormat="1" ht="15" customHeight="1">
      <c r="A26" s="217" t="s">
        <v>63</v>
      </c>
      <c r="B26" s="220">
        <v>16</v>
      </c>
      <c r="C26" s="236">
        <v>10</v>
      </c>
      <c r="D26" s="237"/>
      <c r="E26" s="237"/>
      <c r="F26" s="237"/>
      <c r="G26" s="237"/>
      <c r="H26" s="238"/>
      <c r="I26" s="239"/>
      <c r="J26" s="237"/>
      <c r="K26" s="237"/>
      <c r="L26" s="238"/>
      <c r="M26" s="239"/>
      <c r="N26" s="237"/>
      <c r="O26" s="240"/>
      <c r="P26" s="240"/>
      <c r="Q26" s="240"/>
      <c r="R26" s="241"/>
      <c r="S26" s="242"/>
      <c r="T26" s="240"/>
      <c r="U26" s="240"/>
      <c r="V26" s="240"/>
      <c r="W26" s="240"/>
      <c r="X26" s="241"/>
      <c r="Y26" s="242"/>
      <c r="Z26" s="240"/>
      <c r="AA26" s="240"/>
      <c r="AB26" s="240"/>
      <c r="AC26" s="241"/>
      <c r="AD26" s="242"/>
      <c r="AE26" s="240"/>
      <c r="AF26" s="240"/>
      <c r="AG26" s="240"/>
      <c r="AH26" s="240"/>
      <c r="AI26" s="240"/>
      <c r="AJ26" s="240"/>
      <c r="AK26" s="240"/>
      <c r="AL26" s="241"/>
      <c r="AM26" s="242"/>
      <c r="AN26" s="240"/>
      <c r="AO26" s="240"/>
      <c r="AP26" s="241"/>
      <c r="AQ26" s="242"/>
      <c r="AR26" s="240"/>
      <c r="AS26" s="240"/>
      <c r="AT26" s="240"/>
      <c r="AU26" s="241"/>
      <c r="AV26" s="242"/>
      <c r="AW26" s="210"/>
      <c r="AX26" s="210"/>
      <c r="AY26" s="257"/>
      <c r="AZ26" s="258"/>
      <c r="BA26" s="227">
        <f t="shared" si="5"/>
        <v>10</v>
      </c>
      <c r="BB26" s="211">
        <f t="shared" si="1"/>
        <v>1</v>
      </c>
      <c r="BC26" s="214">
        <f t="shared" si="6"/>
        <v>4</v>
      </c>
      <c r="BD26" s="230">
        <f t="shared" si="7"/>
        <v>25</v>
      </c>
      <c r="BE26" s="230">
        <f t="shared" si="8"/>
        <v>-75</v>
      </c>
      <c r="BF26" s="207" t="s">
        <v>63</v>
      </c>
    </row>
    <row r="27" spans="1:58" s="249" customFormat="1" ht="16.5">
      <c r="A27" s="217" t="s">
        <v>67</v>
      </c>
      <c r="B27" s="220">
        <v>52</v>
      </c>
      <c r="C27" s="236"/>
      <c r="D27" s="237"/>
      <c r="E27" s="237"/>
      <c r="F27" s="237"/>
      <c r="G27" s="237"/>
      <c r="H27" s="238"/>
      <c r="I27" s="239"/>
      <c r="J27" s="237"/>
      <c r="K27" s="237"/>
      <c r="L27" s="238"/>
      <c r="M27" s="239"/>
      <c r="N27" s="237"/>
      <c r="O27" s="240"/>
      <c r="P27" s="240"/>
      <c r="Q27" s="240"/>
      <c r="R27" s="241"/>
      <c r="S27" s="242">
        <v>40</v>
      </c>
      <c r="T27" s="240"/>
      <c r="U27" s="240"/>
      <c r="V27" s="240"/>
      <c r="W27" s="240"/>
      <c r="X27" s="241"/>
      <c r="Y27" s="242"/>
      <c r="Z27" s="240"/>
      <c r="AA27" s="240"/>
      <c r="AB27" s="240"/>
      <c r="AC27" s="241"/>
      <c r="AD27" s="242">
        <v>90</v>
      </c>
      <c r="AE27" s="240"/>
      <c r="AF27" s="240"/>
      <c r="AG27" s="240"/>
      <c r="AH27" s="240"/>
      <c r="AI27" s="240"/>
      <c r="AJ27" s="240"/>
      <c r="AK27" s="240"/>
      <c r="AL27" s="241"/>
      <c r="AM27" s="242"/>
      <c r="AN27" s="240"/>
      <c r="AO27" s="240"/>
      <c r="AP27" s="241"/>
      <c r="AQ27" s="242"/>
      <c r="AR27" s="240"/>
      <c r="AS27" s="240"/>
      <c r="AT27" s="240"/>
      <c r="AU27" s="241"/>
      <c r="AV27" s="242"/>
      <c r="AW27" s="210"/>
      <c r="AX27" s="210"/>
      <c r="AY27" s="257"/>
      <c r="AZ27" s="258"/>
      <c r="BA27" s="227">
        <f t="shared" si="5"/>
        <v>130</v>
      </c>
      <c r="BB27" s="211">
        <f t="shared" si="1"/>
        <v>13</v>
      </c>
      <c r="BC27" s="214">
        <f t="shared" si="6"/>
        <v>13</v>
      </c>
      <c r="BD27" s="206">
        <f t="shared" si="7"/>
        <v>100</v>
      </c>
      <c r="BE27" s="206">
        <f t="shared" si="8"/>
        <v>0</v>
      </c>
      <c r="BF27" s="207" t="s">
        <v>67</v>
      </c>
    </row>
    <row r="28" spans="1:58" s="249" customFormat="1" ht="16.5">
      <c r="A28" s="217" t="s">
        <v>68</v>
      </c>
      <c r="B28" s="220">
        <v>50</v>
      </c>
      <c r="C28" s="236"/>
      <c r="D28" s="237"/>
      <c r="E28" s="237"/>
      <c r="F28" s="237"/>
      <c r="G28" s="237"/>
      <c r="H28" s="238"/>
      <c r="I28" s="239"/>
      <c r="J28" s="237"/>
      <c r="K28" s="237"/>
      <c r="L28" s="238"/>
      <c r="M28" s="239"/>
      <c r="N28" s="237"/>
      <c r="O28" s="240"/>
      <c r="P28" s="240"/>
      <c r="Q28" s="240"/>
      <c r="R28" s="241"/>
      <c r="S28" s="242"/>
      <c r="T28" s="240"/>
      <c r="U28" s="240"/>
      <c r="V28" s="240"/>
      <c r="W28" s="240"/>
      <c r="X28" s="241"/>
      <c r="Y28" s="242">
        <v>60</v>
      </c>
      <c r="Z28" s="240"/>
      <c r="AA28" s="240"/>
      <c r="AB28" s="240"/>
      <c r="AC28" s="241"/>
      <c r="AD28" s="242"/>
      <c r="AE28" s="240"/>
      <c r="AF28" s="240"/>
      <c r="AG28" s="240"/>
      <c r="AH28" s="240"/>
      <c r="AI28" s="240"/>
      <c r="AJ28" s="240"/>
      <c r="AK28" s="240"/>
      <c r="AL28" s="241"/>
      <c r="AM28" s="242"/>
      <c r="AN28" s="240"/>
      <c r="AO28" s="240"/>
      <c r="AP28" s="241"/>
      <c r="AQ28" s="242"/>
      <c r="AR28" s="240"/>
      <c r="AS28" s="240"/>
      <c r="AT28" s="240"/>
      <c r="AU28" s="241"/>
      <c r="AV28" s="242">
        <v>70</v>
      </c>
      <c r="AW28" s="210"/>
      <c r="AX28" s="210"/>
      <c r="AY28" s="257"/>
      <c r="AZ28" s="258"/>
      <c r="BA28" s="227">
        <f t="shared" si="5"/>
        <v>130</v>
      </c>
      <c r="BB28" s="211">
        <f t="shared" si="1"/>
        <v>13</v>
      </c>
      <c r="BC28" s="214">
        <f t="shared" si="6"/>
        <v>12.5</v>
      </c>
      <c r="BD28" s="206">
        <f t="shared" si="7"/>
        <v>104</v>
      </c>
      <c r="BE28" s="206">
        <f t="shared" si="8"/>
        <v>4</v>
      </c>
      <c r="BF28" s="207" t="s">
        <v>68</v>
      </c>
    </row>
    <row r="29" spans="1:58" s="249" customFormat="1" ht="16.5">
      <c r="A29" s="217" t="s">
        <v>16</v>
      </c>
      <c r="B29" s="220">
        <v>10</v>
      </c>
      <c r="C29" s="236"/>
      <c r="D29" s="237"/>
      <c r="E29" s="237"/>
      <c r="F29" s="237"/>
      <c r="G29" s="237"/>
      <c r="H29" s="238"/>
      <c r="I29" s="239">
        <v>10</v>
      </c>
      <c r="J29" s="237"/>
      <c r="K29" s="237"/>
      <c r="L29" s="238"/>
      <c r="M29" s="239">
        <v>10</v>
      </c>
      <c r="N29" s="237"/>
      <c r="O29" s="240"/>
      <c r="P29" s="240"/>
      <c r="Q29" s="240"/>
      <c r="R29" s="241"/>
      <c r="S29" s="242"/>
      <c r="T29" s="240"/>
      <c r="U29" s="240"/>
      <c r="V29" s="240"/>
      <c r="W29" s="240"/>
      <c r="X29" s="241"/>
      <c r="Y29" s="242"/>
      <c r="Z29" s="240"/>
      <c r="AA29" s="240"/>
      <c r="AB29" s="240"/>
      <c r="AC29" s="241"/>
      <c r="AD29" s="242"/>
      <c r="AE29" s="240"/>
      <c r="AF29" s="240"/>
      <c r="AG29" s="240"/>
      <c r="AH29" s="240"/>
      <c r="AI29" s="240"/>
      <c r="AJ29" s="240"/>
      <c r="AK29" s="240"/>
      <c r="AL29" s="241"/>
      <c r="AM29" s="242"/>
      <c r="AN29" s="240"/>
      <c r="AO29" s="240"/>
      <c r="AP29" s="241"/>
      <c r="AQ29" s="242"/>
      <c r="AR29" s="240"/>
      <c r="AS29" s="240"/>
      <c r="AT29" s="240"/>
      <c r="AU29" s="241"/>
      <c r="AV29" s="242"/>
      <c r="AW29" s="210"/>
      <c r="AX29" s="210"/>
      <c r="AY29" s="257"/>
      <c r="AZ29" s="258"/>
      <c r="BA29" s="227">
        <f t="shared" si="5"/>
        <v>20</v>
      </c>
      <c r="BB29" s="211">
        <f t="shared" si="1"/>
        <v>2</v>
      </c>
      <c r="BC29" s="214">
        <f t="shared" si="6"/>
        <v>2.5</v>
      </c>
      <c r="BD29" s="212">
        <f t="shared" si="7"/>
        <v>80</v>
      </c>
      <c r="BE29" s="206">
        <f t="shared" si="8"/>
        <v>-20</v>
      </c>
      <c r="BF29" s="207" t="s">
        <v>16</v>
      </c>
    </row>
    <row r="30" spans="1:58" s="249" customFormat="1" ht="16.5" customHeight="1">
      <c r="A30" s="217" t="s">
        <v>69</v>
      </c>
      <c r="B30" s="220">
        <v>10</v>
      </c>
      <c r="C30" s="236"/>
      <c r="D30" s="237"/>
      <c r="E30" s="237"/>
      <c r="F30" s="237"/>
      <c r="G30" s="237"/>
      <c r="H30" s="238"/>
      <c r="I30" s="239"/>
      <c r="J30" s="237"/>
      <c r="K30" s="237"/>
      <c r="L30" s="238"/>
      <c r="M30" s="239">
        <v>9</v>
      </c>
      <c r="N30" s="237"/>
      <c r="O30" s="240"/>
      <c r="P30" s="240"/>
      <c r="Q30" s="240"/>
      <c r="R30" s="241"/>
      <c r="S30" s="242"/>
      <c r="T30" s="240"/>
      <c r="U30" s="240"/>
      <c r="V30" s="240"/>
      <c r="W30" s="240"/>
      <c r="X30" s="241"/>
      <c r="Y30" s="242"/>
      <c r="Z30" s="240"/>
      <c r="AA30" s="240"/>
      <c r="AB30" s="240"/>
      <c r="AC30" s="241"/>
      <c r="AD30" s="242"/>
      <c r="AE30" s="240"/>
      <c r="AF30" s="240"/>
      <c r="AG30" s="240"/>
      <c r="AH30" s="240"/>
      <c r="AI30" s="240"/>
      <c r="AJ30" s="240"/>
      <c r="AK30" s="240"/>
      <c r="AL30" s="241"/>
      <c r="AM30" s="242"/>
      <c r="AN30" s="240"/>
      <c r="AO30" s="240"/>
      <c r="AP30" s="241"/>
      <c r="AQ30" s="242">
        <v>20</v>
      </c>
      <c r="AR30" s="240"/>
      <c r="AS30" s="240"/>
      <c r="AT30" s="240"/>
      <c r="AU30" s="241"/>
      <c r="AV30" s="242"/>
      <c r="AW30" s="210"/>
      <c r="AX30" s="210"/>
      <c r="AY30" s="257"/>
      <c r="AZ30" s="258"/>
      <c r="BA30" s="227">
        <f t="shared" si="5"/>
        <v>29</v>
      </c>
      <c r="BB30" s="211">
        <f t="shared" si="1"/>
        <v>2.9</v>
      </c>
      <c r="BC30" s="214">
        <f t="shared" si="6"/>
        <v>2.5</v>
      </c>
      <c r="BD30" s="212">
        <f t="shared" si="7"/>
        <v>116</v>
      </c>
      <c r="BE30" s="206">
        <f t="shared" si="8"/>
        <v>16</v>
      </c>
      <c r="BF30" s="207" t="s">
        <v>69</v>
      </c>
    </row>
    <row r="31" spans="1:58" s="249" customFormat="1" ht="16.5">
      <c r="A31" s="217" t="s">
        <v>70</v>
      </c>
      <c r="B31" s="220">
        <v>0.4</v>
      </c>
      <c r="C31" s="236"/>
      <c r="D31" s="237"/>
      <c r="E31" s="237"/>
      <c r="F31" s="237"/>
      <c r="G31" s="237"/>
      <c r="H31" s="238"/>
      <c r="I31" s="239"/>
      <c r="J31" s="237"/>
      <c r="K31" s="237"/>
      <c r="L31" s="238"/>
      <c r="M31" s="239">
        <v>0.3</v>
      </c>
      <c r="N31" s="237"/>
      <c r="O31" s="240"/>
      <c r="P31" s="240"/>
      <c r="Q31" s="240"/>
      <c r="R31" s="241"/>
      <c r="S31" s="242"/>
      <c r="T31" s="240"/>
      <c r="U31" s="240"/>
      <c r="V31" s="240"/>
      <c r="W31" s="240"/>
      <c r="X31" s="241"/>
      <c r="Y31" s="242">
        <v>0.35</v>
      </c>
      <c r="Z31" s="240"/>
      <c r="AA31" s="240"/>
      <c r="AB31" s="240"/>
      <c r="AC31" s="241"/>
      <c r="AD31" s="242"/>
      <c r="AE31" s="240"/>
      <c r="AF31" s="240"/>
      <c r="AG31" s="240"/>
      <c r="AH31" s="240"/>
      <c r="AI31" s="240"/>
      <c r="AJ31" s="240"/>
      <c r="AK31" s="240"/>
      <c r="AL31" s="241"/>
      <c r="AM31" s="242"/>
      <c r="AN31" s="240"/>
      <c r="AO31" s="240"/>
      <c r="AP31" s="241"/>
      <c r="AQ31" s="242">
        <v>0.35</v>
      </c>
      <c r="AR31" s="240"/>
      <c r="AS31" s="240"/>
      <c r="AT31" s="240"/>
      <c r="AU31" s="241"/>
      <c r="AV31" s="242"/>
      <c r="AW31" s="210"/>
      <c r="AX31" s="210"/>
      <c r="AY31" s="257"/>
      <c r="AZ31" s="258"/>
      <c r="BA31" s="227">
        <f t="shared" si="5"/>
        <v>0.9999999999999999</v>
      </c>
      <c r="BB31" s="211">
        <f t="shared" si="1"/>
        <v>0.09999999999999999</v>
      </c>
      <c r="BC31" s="214">
        <f t="shared" si="6"/>
        <v>0.1</v>
      </c>
      <c r="BD31" s="212">
        <f t="shared" si="7"/>
        <v>100</v>
      </c>
      <c r="BE31" s="206">
        <f t="shared" si="8"/>
        <v>0</v>
      </c>
      <c r="BF31" s="207" t="s">
        <v>70</v>
      </c>
    </row>
    <row r="32" spans="1:58" s="249" customFormat="1" ht="15.75" customHeight="1">
      <c r="A32" s="217" t="s">
        <v>71</v>
      </c>
      <c r="B32" s="220">
        <v>15</v>
      </c>
      <c r="C32" s="236"/>
      <c r="D32" s="237"/>
      <c r="E32" s="237"/>
      <c r="F32" s="237"/>
      <c r="G32" s="237"/>
      <c r="H32" s="238"/>
      <c r="I32" s="239"/>
      <c r="J32" s="237"/>
      <c r="K32" s="237"/>
      <c r="L32" s="238"/>
      <c r="M32" s="239"/>
      <c r="N32" s="237"/>
      <c r="O32" s="240"/>
      <c r="P32" s="240"/>
      <c r="Q32" s="240"/>
      <c r="R32" s="241"/>
      <c r="S32" s="242"/>
      <c r="T32" s="240"/>
      <c r="U32" s="240"/>
      <c r="V32" s="240"/>
      <c r="W32" s="240"/>
      <c r="X32" s="241"/>
      <c r="Y32" s="242"/>
      <c r="Z32" s="240"/>
      <c r="AA32" s="240"/>
      <c r="AB32" s="240"/>
      <c r="AC32" s="241"/>
      <c r="AD32" s="242"/>
      <c r="AE32" s="240"/>
      <c r="AF32" s="240"/>
      <c r="AG32" s="240"/>
      <c r="AH32" s="240"/>
      <c r="AI32" s="240"/>
      <c r="AJ32" s="240"/>
      <c r="AK32" s="240"/>
      <c r="AL32" s="241"/>
      <c r="AM32" s="256">
        <v>40</v>
      </c>
      <c r="AN32" s="240"/>
      <c r="AO32" s="240"/>
      <c r="AP32" s="241"/>
      <c r="AQ32" s="242"/>
      <c r="AR32" s="240"/>
      <c r="AS32" s="240"/>
      <c r="AT32" s="240"/>
      <c r="AU32" s="241"/>
      <c r="AV32" s="242"/>
      <c r="AW32" s="210"/>
      <c r="AX32" s="210"/>
      <c r="AY32" s="257"/>
      <c r="AZ32" s="258"/>
      <c r="BA32" s="228">
        <f t="shared" si="5"/>
        <v>40</v>
      </c>
      <c r="BB32" s="211">
        <f t="shared" si="1"/>
        <v>4</v>
      </c>
      <c r="BC32" s="214">
        <f t="shared" si="6"/>
        <v>3.75</v>
      </c>
      <c r="BD32" s="206">
        <f t="shared" si="7"/>
        <v>106.66666666666667</v>
      </c>
      <c r="BE32" s="206">
        <f t="shared" si="8"/>
        <v>6.666666666666671</v>
      </c>
      <c r="BF32" s="207" t="s">
        <v>71</v>
      </c>
    </row>
    <row r="33" spans="1:58" s="249" customFormat="1" ht="17.25" thickBot="1">
      <c r="A33" s="217" t="s">
        <v>72</v>
      </c>
      <c r="B33" s="221">
        <v>5</v>
      </c>
      <c r="C33" s="236"/>
      <c r="D33" s="237"/>
      <c r="E33" s="237"/>
      <c r="F33" s="237"/>
      <c r="G33" s="237"/>
      <c r="H33" s="238"/>
      <c r="I33" s="239"/>
      <c r="J33" s="237"/>
      <c r="K33" s="237"/>
      <c r="L33" s="238"/>
      <c r="M33" s="239"/>
      <c r="N33" s="237"/>
      <c r="O33" s="240"/>
      <c r="P33" s="240"/>
      <c r="Q33" s="240"/>
      <c r="R33" s="241"/>
      <c r="S33" s="242"/>
      <c r="T33" s="240"/>
      <c r="U33" s="240"/>
      <c r="V33" s="240"/>
      <c r="W33" s="240"/>
      <c r="X33" s="241"/>
      <c r="Y33" s="242"/>
      <c r="Z33" s="240"/>
      <c r="AA33" s="240"/>
      <c r="AB33" s="240"/>
      <c r="AC33" s="241"/>
      <c r="AD33" s="242"/>
      <c r="AE33" s="240"/>
      <c r="AF33" s="240"/>
      <c r="AG33" s="240"/>
      <c r="AH33" s="240"/>
      <c r="AI33" s="240"/>
      <c r="AJ33" s="240"/>
      <c r="AK33" s="240"/>
      <c r="AL33" s="241"/>
      <c r="AM33" s="242"/>
      <c r="AN33" s="240"/>
      <c r="AO33" s="240"/>
      <c r="AP33" s="241"/>
      <c r="AQ33" s="242"/>
      <c r="AR33" s="240"/>
      <c r="AS33" s="240"/>
      <c r="AT33" s="240"/>
      <c r="AU33" s="241"/>
      <c r="AV33" s="242">
        <v>12.5</v>
      </c>
      <c r="AW33" s="210"/>
      <c r="AX33" s="210"/>
      <c r="AY33" s="259"/>
      <c r="AZ33" s="258"/>
      <c r="BA33" s="227">
        <f>SUM(C33:AZ33)</f>
        <v>12.5</v>
      </c>
      <c r="BB33" s="211">
        <f t="shared" si="1"/>
        <v>1.25</v>
      </c>
      <c r="BC33" s="214">
        <f t="shared" si="6"/>
        <v>1.25</v>
      </c>
      <c r="BD33" s="206">
        <f t="shared" si="7"/>
        <v>100</v>
      </c>
      <c r="BE33" s="206">
        <f t="shared" si="8"/>
        <v>0</v>
      </c>
      <c r="BF33" s="207" t="s">
        <v>72</v>
      </c>
    </row>
    <row r="34" spans="1:58" s="249" customFormat="1" ht="16.5">
      <c r="A34" s="207"/>
      <c r="B34" s="218"/>
      <c r="C34" s="209"/>
      <c r="D34" s="209"/>
      <c r="E34" s="209"/>
      <c r="F34" s="209"/>
      <c r="G34" s="209"/>
      <c r="H34" s="215"/>
      <c r="I34" s="216"/>
      <c r="J34" s="209"/>
      <c r="K34" s="209"/>
      <c r="L34" s="215"/>
      <c r="M34" s="216"/>
      <c r="N34" s="209"/>
      <c r="O34" s="210"/>
      <c r="P34" s="210"/>
      <c r="Q34" s="210"/>
      <c r="R34" s="224"/>
      <c r="S34" s="225"/>
      <c r="T34" s="210"/>
      <c r="U34" s="210"/>
      <c r="V34" s="210"/>
      <c r="W34" s="210"/>
      <c r="X34" s="224"/>
      <c r="Y34" s="225"/>
      <c r="Z34" s="210"/>
      <c r="AA34" s="210"/>
      <c r="AB34" s="210"/>
      <c r="AC34" s="224"/>
      <c r="AD34" s="225"/>
      <c r="AE34" s="210"/>
      <c r="AF34" s="210"/>
      <c r="AG34" s="210"/>
      <c r="AH34" s="210"/>
      <c r="AI34" s="210"/>
      <c r="AJ34" s="210"/>
      <c r="AK34" s="210"/>
      <c r="AL34" s="224"/>
      <c r="AM34" s="225"/>
      <c r="AN34" s="210"/>
      <c r="AO34" s="210"/>
      <c r="AP34" s="224"/>
      <c r="AQ34" s="225"/>
      <c r="AR34" s="210"/>
      <c r="AS34" s="210"/>
      <c r="AT34" s="210"/>
      <c r="AU34" s="224"/>
      <c r="AV34" s="225"/>
      <c r="AW34" s="210"/>
      <c r="AX34" s="210"/>
      <c r="AY34" s="261"/>
      <c r="AZ34" s="258"/>
      <c r="BA34" s="227">
        <f>SUM(C34:AZ34)</f>
        <v>0</v>
      </c>
      <c r="BB34" s="211">
        <f t="shared" si="1"/>
        <v>0</v>
      </c>
      <c r="BC34" s="214">
        <f t="shared" si="6"/>
        <v>0</v>
      </c>
      <c r="BD34" s="206"/>
      <c r="BE34" s="206"/>
      <c r="BF34" s="207"/>
    </row>
    <row r="35" s="249" customFormat="1" ht="12.75"/>
    <row r="36" spans="56:57" s="249" customFormat="1" ht="16.5">
      <c r="BD36" s="248"/>
      <c r="BE36" s="248"/>
    </row>
    <row r="37" spans="1:57" s="249" customFormat="1" ht="13.5" customHeight="1">
      <c r="A37" s="350" t="s">
        <v>150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2"/>
      <c r="BD37" s="248"/>
      <c r="BE37" s="248"/>
    </row>
    <row r="38" spans="1:57" s="249" customFormat="1" ht="13.5" customHeight="1">
      <c r="A38" s="353"/>
      <c r="B38" s="351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1"/>
      <c r="BC38" s="352"/>
      <c r="BD38" s="248"/>
      <c r="BE38" s="248"/>
    </row>
    <row r="39" spans="1:59" ht="17.25" thickBot="1">
      <c r="A39" s="273" t="s">
        <v>156</v>
      </c>
      <c r="B39" s="271"/>
      <c r="C39" s="252">
        <v>16</v>
      </c>
      <c r="D39" s="252"/>
      <c r="E39" s="252"/>
      <c r="F39" s="252"/>
      <c r="G39" s="252"/>
      <c r="H39" s="252"/>
      <c r="I39" s="252">
        <v>19</v>
      </c>
      <c r="J39" s="252"/>
      <c r="K39" s="252"/>
      <c r="L39" s="252"/>
      <c r="M39" s="252">
        <v>20</v>
      </c>
      <c r="N39" s="252"/>
      <c r="O39" s="252"/>
      <c r="P39" s="252"/>
      <c r="Q39" s="252"/>
      <c r="R39" s="252"/>
      <c r="S39" s="252">
        <v>21</v>
      </c>
      <c r="T39" s="252"/>
      <c r="U39" s="252"/>
      <c r="V39" s="252"/>
      <c r="W39" s="252"/>
      <c r="X39" s="252"/>
      <c r="Y39" s="252">
        <v>22</v>
      </c>
      <c r="Z39" s="252"/>
      <c r="AA39" s="252"/>
      <c r="AB39" s="252"/>
      <c r="AC39" s="252"/>
      <c r="AD39" s="252">
        <v>23</v>
      </c>
      <c r="AE39" s="252"/>
      <c r="AF39" s="252"/>
      <c r="AG39" s="252"/>
      <c r="AH39" s="252">
        <v>26</v>
      </c>
      <c r="AI39" s="252"/>
      <c r="AJ39" s="252"/>
      <c r="AK39" s="252"/>
      <c r="AL39" s="252"/>
      <c r="AM39" s="252">
        <v>27</v>
      </c>
      <c r="AN39" s="252"/>
      <c r="AO39" s="252"/>
      <c r="AP39" s="252"/>
      <c r="AQ39" s="252">
        <v>28</v>
      </c>
      <c r="AR39" s="252"/>
      <c r="AS39" s="252"/>
      <c r="AT39" s="252"/>
      <c r="AU39" s="252"/>
      <c r="AV39" s="252">
        <v>29</v>
      </c>
      <c r="AW39" s="252"/>
      <c r="AX39" s="252"/>
      <c r="AY39" s="252"/>
      <c r="AZ39" s="252"/>
      <c r="BA39" s="233"/>
      <c r="BB39" s="231"/>
      <c r="BC39" s="232"/>
      <c r="BD39" s="248"/>
      <c r="BE39" s="248"/>
      <c r="BF39" s="249"/>
      <c r="BG39" s="249"/>
    </row>
    <row r="40" spans="1:58" s="249" customFormat="1" ht="29.25" customHeight="1">
      <c r="A40" s="217" t="s">
        <v>45</v>
      </c>
      <c r="B40" s="222" t="s">
        <v>134</v>
      </c>
      <c r="C40" s="340">
        <v>1</v>
      </c>
      <c r="D40" s="340"/>
      <c r="E40" s="340"/>
      <c r="F40" s="340"/>
      <c r="G40" s="340"/>
      <c r="H40" s="340"/>
      <c r="I40" s="341">
        <v>2</v>
      </c>
      <c r="J40" s="342"/>
      <c r="K40" s="342"/>
      <c r="L40" s="342"/>
      <c r="M40" s="332">
        <v>3</v>
      </c>
      <c r="N40" s="333"/>
      <c r="O40" s="333"/>
      <c r="P40" s="333"/>
      <c r="Q40" s="333"/>
      <c r="R40" s="333"/>
      <c r="S40" s="332">
        <v>4</v>
      </c>
      <c r="T40" s="333"/>
      <c r="U40" s="333"/>
      <c r="V40" s="333"/>
      <c r="W40" s="333"/>
      <c r="X40" s="333"/>
      <c r="Y40" s="332">
        <v>5</v>
      </c>
      <c r="Z40" s="333"/>
      <c r="AA40" s="333"/>
      <c r="AB40" s="333"/>
      <c r="AC40" s="333"/>
      <c r="AD40" s="332">
        <v>6</v>
      </c>
      <c r="AE40" s="333"/>
      <c r="AF40" s="333"/>
      <c r="AG40" s="333"/>
      <c r="AH40" s="332">
        <v>7</v>
      </c>
      <c r="AI40" s="333"/>
      <c r="AJ40" s="333"/>
      <c r="AK40" s="333"/>
      <c r="AL40" s="333"/>
      <c r="AM40" s="343">
        <v>8</v>
      </c>
      <c r="AN40" s="344"/>
      <c r="AO40" s="344"/>
      <c r="AP40" s="345"/>
      <c r="AQ40" s="332">
        <v>9</v>
      </c>
      <c r="AR40" s="333"/>
      <c r="AS40" s="333"/>
      <c r="AT40" s="333"/>
      <c r="AU40" s="333"/>
      <c r="AV40" s="334">
        <v>10</v>
      </c>
      <c r="AW40" s="335"/>
      <c r="AX40" s="335"/>
      <c r="AY40" s="335"/>
      <c r="AZ40" s="335"/>
      <c r="BA40" s="226" t="s">
        <v>46</v>
      </c>
      <c r="BB40" s="208" t="s">
        <v>130</v>
      </c>
      <c r="BC40" s="213" t="s">
        <v>133</v>
      </c>
      <c r="BD40" s="208" t="s">
        <v>131</v>
      </c>
      <c r="BE40" s="208" t="s">
        <v>132</v>
      </c>
      <c r="BF40" s="208" t="s">
        <v>118</v>
      </c>
    </row>
    <row r="41" spans="1:58" s="249" customFormat="1" ht="15.75" customHeight="1">
      <c r="A41" s="217" t="s">
        <v>47</v>
      </c>
      <c r="B41" s="235">
        <v>300</v>
      </c>
      <c r="C41" s="236"/>
      <c r="D41" s="237"/>
      <c r="E41" s="237"/>
      <c r="F41" s="237"/>
      <c r="G41" s="237"/>
      <c r="H41" s="238"/>
      <c r="I41" s="239">
        <v>260</v>
      </c>
      <c r="J41" s="237"/>
      <c r="K41" s="237"/>
      <c r="L41" s="238"/>
      <c r="M41" s="239">
        <v>35</v>
      </c>
      <c r="N41" s="237"/>
      <c r="O41" s="240"/>
      <c r="P41" s="240"/>
      <c r="Q41" s="240"/>
      <c r="R41" s="241"/>
      <c r="S41" s="242">
        <v>150</v>
      </c>
      <c r="T41" s="240"/>
      <c r="U41" s="240"/>
      <c r="V41" s="240"/>
      <c r="W41" s="240"/>
      <c r="X41" s="241"/>
      <c r="Y41" s="242"/>
      <c r="Z41" s="240"/>
      <c r="AA41" s="240"/>
      <c r="AB41" s="240"/>
      <c r="AC41" s="241"/>
      <c r="AD41" s="242"/>
      <c r="AE41" s="240"/>
      <c r="AF41" s="240"/>
      <c r="AG41" s="240"/>
      <c r="AH41" s="240">
        <v>150</v>
      </c>
      <c r="AI41" s="240"/>
      <c r="AJ41" s="240"/>
      <c r="AK41" s="240"/>
      <c r="AL41" s="241"/>
      <c r="AM41" s="242"/>
      <c r="AN41" s="240"/>
      <c r="AO41" s="240"/>
      <c r="AP41" s="241"/>
      <c r="AQ41" s="242">
        <v>25</v>
      </c>
      <c r="AR41" s="240"/>
      <c r="AS41" s="240"/>
      <c r="AT41" s="240"/>
      <c r="AU41" s="241"/>
      <c r="AV41" s="242">
        <v>130</v>
      </c>
      <c r="AW41" s="210"/>
      <c r="AX41" s="210"/>
      <c r="AY41" s="257"/>
      <c r="AZ41" s="258"/>
      <c r="BA41" s="227">
        <f aca="true" t="shared" si="9" ref="BA41:BA47">SUM(C41:AZ41)</f>
        <v>750</v>
      </c>
      <c r="BB41" s="211">
        <f aca="true" t="shared" si="10" ref="BB41:BB69">BA41/10</f>
        <v>75</v>
      </c>
      <c r="BC41" s="214">
        <f aca="true" t="shared" si="11" ref="BC41:BC53">B41*25%</f>
        <v>75</v>
      </c>
      <c r="BD41" s="206">
        <f aca="true" t="shared" si="12" ref="BD41:BD52">BB41*100/BC41</f>
        <v>100</v>
      </c>
      <c r="BE41" s="206">
        <f aca="true" t="shared" si="13" ref="BE41:BE52">BD41-100</f>
        <v>0</v>
      </c>
      <c r="BF41" s="207" t="s">
        <v>47</v>
      </c>
    </row>
    <row r="42" spans="1:58" s="249" customFormat="1" ht="16.5">
      <c r="A42" s="217" t="s">
        <v>48</v>
      </c>
      <c r="B42" s="235">
        <v>180</v>
      </c>
      <c r="C42" s="236"/>
      <c r="D42" s="237"/>
      <c r="E42" s="237"/>
      <c r="F42" s="237"/>
      <c r="G42" s="237"/>
      <c r="H42" s="238"/>
      <c r="I42" s="239">
        <v>150</v>
      </c>
      <c r="J42" s="237"/>
      <c r="K42" s="237"/>
      <c r="L42" s="238"/>
      <c r="M42" s="239">
        <v>150</v>
      </c>
      <c r="N42" s="237"/>
      <c r="O42" s="240"/>
      <c r="P42" s="240"/>
      <c r="Q42" s="240"/>
      <c r="R42" s="241"/>
      <c r="S42" s="242"/>
      <c r="T42" s="240"/>
      <c r="U42" s="240"/>
      <c r="V42" s="240"/>
      <c r="W42" s="240"/>
      <c r="X42" s="241"/>
      <c r="Y42" s="242"/>
      <c r="Z42" s="240"/>
      <c r="AA42" s="240"/>
      <c r="AB42" s="240"/>
      <c r="AC42" s="241"/>
      <c r="AD42" s="242"/>
      <c r="AE42" s="240"/>
      <c r="AF42" s="240"/>
      <c r="AG42" s="240"/>
      <c r="AH42" s="240"/>
      <c r="AI42" s="240"/>
      <c r="AJ42" s="240"/>
      <c r="AK42" s="240"/>
      <c r="AL42" s="241"/>
      <c r="AM42" s="242"/>
      <c r="AN42" s="240"/>
      <c r="AO42" s="240"/>
      <c r="AP42" s="241"/>
      <c r="AQ42" s="242">
        <v>150</v>
      </c>
      <c r="AR42" s="240"/>
      <c r="AS42" s="240"/>
      <c r="AT42" s="240"/>
      <c r="AU42" s="241"/>
      <c r="AV42" s="242"/>
      <c r="AW42" s="210"/>
      <c r="AX42" s="210"/>
      <c r="AY42" s="257"/>
      <c r="AZ42" s="258"/>
      <c r="BA42" s="227">
        <f t="shared" si="9"/>
        <v>450</v>
      </c>
      <c r="BB42" s="211">
        <f t="shared" si="10"/>
        <v>45</v>
      </c>
      <c r="BC42" s="214">
        <f t="shared" si="11"/>
        <v>45</v>
      </c>
      <c r="BD42" s="206">
        <f t="shared" si="12"/>
        <v>100</v>
      </c>
      <c r="BE42" s="206">
        <f t="shared" si="13"/>
        <v>0</v>
      </c>
      <c r="BF42" s="207" t="s">
        <v>48</v>
      </c>
    </row>
    <row r="43" spans="1:58" s="249" customFormat="1" ht="16.5">
      <c r="A43" s="217" t="s">
        <v>49</v>
      </c>
      <c r="B43" s="235">
        <v>35</v>
      </c>
      <c r="C43" s="236">
        <v>10</v>
      </c>
      <c r="D43" s="237"/>
      <c r="E43" s="237"/>
      <c r="F43" s="237"/>
      <c r="G43" s="237"/>
      <c r="H43" s="238"/>
      <c r="I43" s="239">
        <v>14</v>
      </c>
      <c r="J43" s="237"/>
      <c r="K43" s="237"/>
      <c r="L43" s="238"/>
      <c r="M43" s="239">
        <v>4</v>
      </c>
      <c r="N43" s="237"/>
      <c r="O43" s="240"/>
      <c r="P43" s="240"/>
      <c r="Q43" s="240"/>
      <c r="R43" s="241"/>
      <c r="S43" s="242">
        <v>5</v>
      </c>
      <c r="T43" s="240"/>
      <c r="U43" s="240"/>
      <c r="V43" s="240"/>
      <c r="W43" s="240"/>
      <c r="X43" s="241"/>
      <c r="Y43" s="242">
        <v>5</v>
      </c>
      <c r="Z43" s="240"/>
      <c r="AA43" s="240"/>
      <c r="AB43" s="240"/>
      <c r="AC43" s="241"/>
      <c r="AD43" s="242"/>
      <c r="AE43" s="240"/>
      <c r="AF43" s="240"/>
      <c r="AG43" s="240"/>
      <c r="AH43" s="240">
        <v>14</v>
      </c>
      <c r="AI43" s="240"/>
      <c r="AJ43" s="240"/>
      <c r="AK43" s="240"/>
      <c r="AL43" s="241"/>
      <c r="AM43" s="242">
        <v>11</v>
      </c>
      <c r="AN43" s="240"/>
      <c r="AO43" s="240"/>
      <c r="AP43" s="241"/>
      <c r="AQ43" s="242">
        <v>11</v>
      </c>
      <c r="AR43" s="240"/>
      <c r="AS43" s="240"/>
      <c r="AT43" s="240"/>
      <c r="AU43" s="241"/>
      <c r="AV43" s="242">
        <v>6</v>
      </c>
      <c r="AW43" s="210"/>
      <c r="AX43" s="210"/>
      <c r="AY43" s="257"/>
      <c r="AZ43" s="258"/>
      <c r="BA43" s="227">
        <f t="shared" si="9"/>
        <v>80</v>
      </c>
      <c r="BB43" s="211">
        <f t="shared" si="10"/>
        <v>8</v>
      </c>
      <c r="BC43" s="214">
        <f t="shared" si="11"/>
        <v>8.75</v>
      </c>
      <c r="BD43" s="206">
        <f t="shared" si="12"/>
        <v>91.42857142857143</v>
      </c>
      <c r="BE43" s="206">
        <f t="shared" si="13"/>
        <v>-8.57142857142857</v>
      </c>
      <c r="BF43" s="207" t="s">
        <v>49</v>
      </c>
    </row>
    <row r="44" spans="1:58" s="249" customFormat="1" ht="16.5">
      <c r="A44" s="217" t="s">
        <v>50</v>
      </c>
      <c r="B44" s="235">
        <v>45</v>
      </c>
      <c r="C44" s="236"/>
      <c r="D44" s="237"/>
      <c r="E44" s="237"/>
      <c r="F44" s="237"/>
      <c r="G44" s="237"/>
      <c r="H44" s="238"/>
      <c r="I44" s="239">
        <v>18</v>
      </c>
      <c r="J44" s="237"/>
      <c r="K44" s="237"/>
      <c r="L44" s="238"/>
      <c r="M44" s="239">
        <v>10</v>
      </c>
      <c r="N44" s="237"/>
      <c r="O44" s="240"/>
      <c r="P44" s="240"/>
      <c r="Q44" s="240"/>
      <c r="R44" s="241"/>
      <c r="S44" s="242">
        <v>10</v>
      </c>
      <c r="T44" s="240"/>
      <c r="U44" s="240"/>
      <c r="V44" s="240"/>
      <c r="W44" s="240"/>
      <c r="X44" s="241"/>
      <c r="Y44" s="242">
        <v>26</v>
      </c>
      <c r="Z44" s="240"/>
      <c r="AA44" s="240"/>
      <c r="AB44" s="240"/>
      <c r="AC44" s="241"/>
      <c r="AD44" s="242"/>
      <c r="AE44" s="240"/>
      <c r="AF44" s="240"/>
      <c r="AG44" s="240"/>
      <c r="AH44" s="240">
        <v>6</v>
      </c>
      <c r="AI44" s="240"/>
      <c r="AJ44" s="240"/>
      <c r="AK44" s="240"/>
      <c r="AL44" s="241"/>
      <c r="AM44" s="242"/>
      <c r="AN44" s="240"/>
      <c r="AO44" s="240"/>
      <c r="AP44" s="241"/>
      <c r="AQ44" s="242">
        <v>15</v>
      </c>
      <c r="AR44" s="240"/>
      <c r="AS44" s="240"/>
      <c r="AT44" s="240"/>
      <c r="AU44" s="241"/>
      <c r="AV44" s="242">
        <v>25</v>
      </c>
      <c r="AW44" s="210"/>
      <c r="AX44" s="210"/>
      <c r="AY44" s="257"/>
      <c r="AZ44" s="258"/>
      <c r="BA44" s="227">
        <f t="shared" si="9"/>
        <v>110</v>
      </c>
      <c r="BB44" s="211">
        <f t="shared" si="10"/>
        <v>11</v>
      </c>
      <c r="BC44" s="214">
        <f t="shared" si="11"/>
        <v>11.25</v>
      </c>
      <c r="BD44" s="206">
        <f t="shared" si="12"/>
        <v>97.77777777777777</v>
      </c>
      <c r="BE44" s="206">
        <f t="shared" si="13"/>
        <v>-2.2222222222222285</v>
      </c>
      <c r="BF44" s="207" t="s">
        <v>50</v>
      </c>
    </row>
    <row r="45" spans="1:58" s="249" customFormat="1" ht="16.5">
      <c r="A45" s="217" t="s">
        <v>51</v>
      </c>
      <c r="B45" s="235">
        <v>1.2</v>
      </c>
      <c r="C45" s="236"/>
      <c r="D45" s="237"/>
      <c r="E45" s="237"/>
      <c r="F45" s="237"/>
      <c r="G45" s="237"/>
      <c r="H45" s="238"/>
      <c r="I45" s="239">
        <v>3</v>
      </c>
      <c r="J45" s="237"/>
      <c r="K45" s="237"/>
      <c r="L45" s="238"/>
      <c r="M45" s="239"/>
      <c r="N45" s="237"/>
      <c r="O45" s="240"/>
      <c r="P45" s="240"/>
      <c r="Q45" s="240"/>
      <c r="R45" s="241"/>
      <c r="S45" s="242"/>
      <c r="T45" s="240"/>
      <c r="U45" s="240"/>
      <c r="V45" s="240"/>
      <c r="W45" s="240"/>
      <c r="X45" s="241"/>
      <c r="Y45" s="242"/>
      <c r="Z45" s="240"/>
      <c r="AA45" s="240"/>
      <c r="AB45" s="240"/>
      <c r="AC45" s="241"/>
      <c r="AD45" s="242"/>
      <c r="AE45" s="240"/>
      <c r="AF45" s="240"/>
      <c r="AG45" s="240"/>
      <c r="AH45" s="240"/>
      <c r="AI45" s="240"/>
      <c r="AJ45" s="240"/>
      <c r="AK45" s="240"/>
      <c r="AL45" s="241"/>
      <c r="AM45" s="242"/>
      <c r="AN45" s="240"/>
      <c r="AO45" s="240"/>
      <c r="AP45" s="241"/>
      <c r="AQ45" s="242"/>
      <c r="AR45" s="240"/>
      <c r="AS45" s="240"/>
      <c r="AT45" s="240"/>
      <c r="AU45" s="241"/>
      <c r="AV45" s="242"/>
      <c r="AW45" s="210"/>
      <c r="AX45" s="210"/>
      <c r="AY45" s="257"/>
      <c r="AZ45" s="258"/>
      <c r="BA45" s="227">
        <f t="shared" si="9"/>
        <v>3</v>
      </c>
      <c r="BB45" s="211">
        <f t="shared" si="10"/>
        <v>0.3</v>
      </c>
      <c r="BC45" s="214">
        <f t="shared" si="11"/>
        <v>0.3</v>
      </c>
      <c r="BD45" s="206">
        <f t="shared" si="12"/>
        <v>100</v>
      </c>
      <c r="BE45" s="206">
        <f t="shared" si="13"/>
        <v>0</v>
      </c>
      <c r="BF45" s="207" t="s">
        <v>51</v>
      </c>
    </row>
    <row r="46" spans="1:58" s="249" customFormat="1" ht="16.5">
      <c r="A46" s="217" t="s">
        <v>52</v>
      </c>
      <c r="B46" s="235">
        <v>200</v>
      </c>
      <c r="C46" s="236">
        <v>60</v>
      </c>
      <c r="D46" s="237"/>
      <c r="E46" s="237"/>
      <c r="F46" s="237"/>
      <c r="G46" s="237"/>
      <c r="H46" s="238"/>
      <c r="I46" s="239">
        <v>40</v>
      </c>
      <c r="J46" s="237"/>
      <c r="K46" s="237"/>
      <c r="L46" s="238"/>
      <c r="M46" s="239">
        <v>60</v>
      </c>
      <c r="N46" s="237"/>
      <c r="O46" s="240"/>
      <c r="P46" s="240"/>
      <c r="Q46" s="240"/>
      <c r="R46" s="241"/>
      <c r="S46" s="242">
        <v>30</v>
      </c>
      <c r="T46" s="240"/>
      <c r="U46" s="240"/>
      <c r="V46" s="240"/>
      <c r="W46" s="240"/>
      <c r="X46" s="241"/>
      <c r="Y46" s="250">
        <v>60</v>
      </c>
      <c r="Z46" s="240"/>
      <c r="AA46" s="240"/>
      <c r="AB46" s="240"/>
      <c r="AC46" s="241"/>
      <c r="AD46" s="250">
        <v>50</v>
      </c>
      <c r="AE46" s="240"/>
      <c r="AF46" s="240"/>
      <c r="AG46" s="240"/>
      <c r="AH46" s="240">
        <v>60</v>
      </c>
      <c r="AI46" s="240"/>
      <c r="AJ46" s="240"/>
      <c r="AK46" s="240"/>
      <c r="AL46" s="241"/>
      <c r="AM46" s="242">
        <v>40</v>
      </c>
      <c r="AN46" s="240"/>
      <c r="AO46" s="240"/>
      <c r="AP46" s="241"/>
      <c r="AQ46" s="242">
        <v>40</v>
      </c>
      <c r="AR46" s="240"/>
      <c r="AS46" s="240"/>
      <c r="AT46" s="240"/>
      <c r="AU46" s="241"/>
      <c r="AV46" s="242">
        <v>60</v>
      </c>
      <c r="AW46" s="210"/>
      <c r="AX46" s="210"/>
      <c r="AY46" s="259"/>
      <c r="AZ46" s="258"/>
      <c r="BA46" s="227">
        <f t="shared" si="9"/>
        <v>500</v>
      </c>
      <c r="BB46" s="211">
        <f t="shared" si="10"/>
        <v>50</v>
      </c>
      <c r="BC46" s="214">
        <f t="shared" si="11"/>
        <v>50</v>
      </c>
      <c r="BD46" s="206">
        <f t="shared" si="12"/>
        <v>100</v>
      </c>
      <c r="BE46" s="206">
        <f t="shared" si="13"/>
        <v>0</v>
      </c>
      <c r="BF46" s="207" t="s">
        <v>52</v>
      </c>
    </row>
    <row r="47" spans="1:58" s="249" customFormat="1" ht="16.5">
      <c r="A47" s="217" t="s">
        <v>103</v>
      </c>
      <c r="B47" s="235">
        <v>120</v>
      </c>
      <c r="C47" s="236">
        <v>60</v>
      </c>
      <c r="D47" s="237"/>
      <c r="E47" s="237"/>
      <c r="F47" s="237"/>
      <c r="G47" s="237"/>
      <c r="H47" s="238"/>
      <c r="I47" s="239"/>
      <c r="J47" s="237"/>
      <c r="K47" s="237"/>
      <c r="L47" s="238"/>
      <c r="M47" s="239"/>
      <c r="N47" s="237"/>
      <c r="O47" s="240"/>
      <c r="P47" s="240"/>
      <c r="Q47" s="240"/>
      <c r="R47" s="241"/>
      <c r="S47" s="242">
        <v>60</v>
      </c>
      <c r="T47" s="240"/>
      <c r="U47" s="240"/>
      <c r="V47" s="240"/>
      <c r="W47" s="240"/>
      <c r="X47" s="241"/>
      <c r="Y47" s="242"/>
      <c r="Z47" s="240"/>
      <c r="AA47" s="240"/>
      <c r="AB47" s="240"/>
      <c r="AC47" s="241"/>
      <c r="AD47" s="242">
        <v>60</v>
      </c>
      <c r="AE47" s="240"/>
      <c r="AF47" s="240"/>
      <c r="AG47" s="240"/>
      <c r="AH47" s="240"/>
      <c r="AI47" s="240"/>
      <c r="AJ47" s="240"/>
      <c r="AK47" s="240"/>
      <c r="AL47" s="241"/>
      <c r="AM47" s="242">
        <v>60</v>
      </c>
      <c r="AN47" s="240"/>
      <c r="AO47" s="240"/>
      <c r="AP47" s="241"/>
      <c r="AQ47" s="242">
        <v>60</v>
      </c>
      <c r="AR47" s="240"/>
      <c r="AS47" s="240"/>
      <c r="AT47" s="240"/>
      <c r="AU47" s="241"/>
      <c r="AV47" s="242"/>
      <c r="AW47" s="210"/>
      <c r="AX47" s="210"/>
      <c r="AY47" s="259"/>
      <c r="AZ47" s="258"/>
      <c r="BA47" s="227">
        <f t="shared" si="9"/>
        <v>300</v>
      </c>
      <c r="BB47" s="211">
        <f t="shared" si="10"/>
        <v>30</v>
      </c>
      <c r="BC47" s="214">
        <f t="shared" si="11"/>
        <v>30</v>
      </c>
      <c r="BD47" s="206">
        <f t="shared" si="12"/>
        <v>100</v>
      </c>
      <c r="BE47" s="206">
        <f t="shared" si="13"/>
        <v>0</v>
      </c>
      <c r="BF47" s="207" t="s">
        <v>103</v>
      </c>
    </row>
    <row r="48" spans="1:58" s="249" customFormat="1" ht="0.75" customHeight="1">
      <c r="A48" s="217" t="s">
        <v>53</v>
      </c>
      <c r="B48" s="235">
        <v>20</v>
      </c>
      <c r="C48" s="236"/>
      <c r="D48" s="237"/>
      <c r="E48" s="237"/>
      <c r="F48" s="237"/>
      <c r="G48" s="237"/>
      <c r="H48" s="238"/>
      <c r="I48" s="239"/>
      <c r="J48" s="237"/>
      <c r="K48" s="237"/>
      <c r="L48" s="238"/>
      <c r="M48" s="239"/>
      <c r="N48" s="237"/>
      <c r="O48" s="240"/>
      <c r="P48" s="240"/>
      <c r="Q48" s="240"/>
      <c r="R48" s="241"/>
      <c r="S48" s="242">
        <v>60</v>
      </c>
      <c r="T48" s="240"/>
      <c r="U48" s="240"/>
      <c r="V48" s="240"/>
      <c r="W48" s="240"/>
      <c r="X48" s="241"/>
      <c r="Y48" s="242"/>
      <c r="Z48" s="240"/>
      <c r="AA48" s="240"/>
      <c r="AB48" s="240"/>
      <c r="AC48" s="241"/>
      <c r="AD48" s="242"/>
      <c r="AE48" s="240"/>
      <c r="AF48" s="240"/>
      <c r="AG48" s="240"/>
      <c r="AH48" s="240"/>
      <c r="AI48" s="240"/>
      <c r="AJ48" s="240"/>
      <c r="AK48" s="240"/>
      <c r="AL48" s="241"/>
      <c r="AM48" s="242"/>
      <c r="AN48" s="240"/>
      <c r="AO48" s="240"/>
      <c r="AP48" s="241"/>
      <c r="AQ48" s="242"/>
      <c r="AR48" s="240"/>
      <c r="AS48" s="240"/>
      <c r="AT48" s="240"/>
      <c r="AU48" s="241"/>
      <c r="AV48" s="242"/>
      <c r="AW48" s="210"/>
      <c r="AX48" s="210"/>
      <c r="AY48" s="257"/>
      <c r="AZ48" s="258"/>
      <c r="BA48" s="227">
        <f aca="true" t="shared" si="14" ref="BA48:BA68">SUM(C48:AZ48)</f>
        <v>60</v>
      </c>
      <c r="BB48" s="211">
        <f t="shared" si="10"/>
        <v>6</v>
      </c>
      <c r="BC48" s="214">
        <f t="shared" si="11"/>
        <v>5</v>
      </c>
      <c r="BD48" s="206">
        <f t="shared" si="12"/>
        <v>120</v>
      </c>
      <c r="BE48" s="206">
        <f t="shared" si="13"/>
        <v>20</v>
      </c>
      <c r="BF48" s="207" t="s">
        <v>53</v>
      </c>
    </row>
    <row r="49" spans="1:58" s="249" customFormat="1" ht="30" customHeight="1">
      <c r="A49" s="217" t="s">
        <v>54</v>
      </c>
      <c r="B49" s="235">
        <v>200</v>
      </c>
      <c r="C49" s="236"/>
      <c r="D49" s="237"/>
      <c r="E49" s="237"/>
      <c r="F49" s="237"/>
      <c r="G49" s="237"/>
      <c r="H49" s="238"/>
      <c r="I49" s="239"/>
      <c r="J49" s="237"/>
      <c r="K49" s="237"/>
      <c r="L49" s="238"/>
      <c r="M49" s="239"/>
      <c r="N49" s="237"/>
      <c r="O49" s="240"/>
      <c r="P49" s="240"/>
      <c r="Q49" s="240"/>
      <c r="R49" s="241"/>
      <c r="S49" s="242">
        <v>106</v>
      </c>
      <c r="T49" s="240"/>
      <c r="U49" s="240"/>
      <c r="V49" s="240"/>
      <c r="W49" s="240"/>
      <c r="X49" s="241"/>
      <c r="Y49" s="242">
        <v>160</v>
      </c>
      <c r="Z49" s="240"/>
      <c r="AA49" s="240"/>
      <c r="AB49" s="240"/>
      <c r="AC49" s="241"/>
      <c r="AD49" s="242"/>
      <c r="AE49" s="240"/>
      <c r="AF49" s="240"/>
      <c r="AG49" s="240"/>
      <c r="AH49" s="240"/>
      <c r="AI49" s="240"/>
      <c r="AJ49" s="240"/>
      <c r="AK49" s="240"/>
      <c r="AL49" s="241"/>
      <c r="AM49" s="242"/>
      <c r="AN49" s="240"/>
      <c r="AO49" s="240"/>
      <c r="AP49" s="241"/>
      <c r="AQ49" s="242">
        <v>10</v>
      </c>
      <c r="AR49" s="240"/>
      <c r="AS49" s="240"/>
      <c r="AT49" s="240"/>
      <c r="AU49" s="241"/>
      <c r="AV49" s="242">
        <v>170</v>
      </c>
      <c r="AW49" s="210"/>
      <c r="AX49" s="210"/>
      <c r="AY49" s="257"/>
      <c r="AZ49" s="258"/>
      <c r="BA49" s="227">
        <f t="shared" si="14"/>
        <v>446</v>
      </c>
      <c r="BB49" s="211">
        <f t="shared" si="10"/>
        <v>44.6</v>
      </c>
      <c r="BC49" s="214">
        <f t="shared" si="11"/>
        <v>50</v>
      </c>
      <c r="BD49" s="206">
        <f t="shared" si="12"/>
        <v>89.2</v>
      </c>
      <c r="BE49" s="206">
        <f t="shared" si="13"/>
        <v>-10.799999999999997</v>
      </c>
      <c r="BF49" s="207" t="s">
        <v>54</v>
      </c>
    </row>
    <row r="50" spans="1:58" s="249" customFormat="1" ht="16.5">
      <c r="A50" s="217" t="s">
        <v>55</v>
      </c>
      <c r="B50" s="267">
        <v>86</v>
      </c>
      <c r="C50" s="236">
        <v>100</v>
      </c>
      <c r="D50" s="237"/>
      <c r="E50" s="237"/>
      <c r="F50" s="237"/>
      <c r="G50" s="237"/>
      <c r="H50" s="238"/>
      <c r="I50" s="239"/>
      <c r="J50" s="237"/>
      <c r="K50" s="237"/>
      <c r="L50" s="238"/>
      <c r="M50" s="239"/>
      <c r="N50" s="237"/>
      <c r="O50" s="240"/>
      <c r="P50" s="240"/>
      <c r="Q50" s="240"/>
      <c r="R50" s="241"/>
      <c r="S50" s="242"/>
      <c r="T50" s="240"/>
      <c r="U50" s="240"/>
      <c r="V50" s="240"/>
      <c r="W50" s="240"/>
      <c r="X50" s="241"/>
      <c r="Y50" s="242"/>
      <c r="Z50" s="240"/>
      <c r="AA50" s="240"/>
      <c r="AB50" s="240"/>
      <c r="AC50" s="241"/>
      <c r="AD50" s="242"/>
      <c r="AE50" s="240"/>
      <c r="AF50" s="240"/>
      <c r="AG50" s="240"/>
      <c r="AH50" s="240"/>
      <c r="AI50" s="240"/>
      <c r="AJ50" s="240"/>
      <c r="AK50" s="240"/>
      <c r="AL50" s="241"/>
      <c r="AM50" s="242"/>
      <c r="AN50" s="240"/>
      <c r="AO50" s="240"/>
      <c r="AP50" s="241"/>
      <c r="AQ50" s="242">
        <v>110</v>
      </c>
      <c r="AR50" s="240"/>
      <c r="AS50" s="240"/>
      <c r="AT50" s="240"/>
      <c r="AU50" s="241"/>
      <c r="AV50" s="242"/>
      <c r="AW50" s="210"/>
      <c r="AX50" s="210"/>
      <c r="AY50" s="257"/>
      <c r="AZ50" s="258"/>
      <c r="BA50" s="227">
        <f t="shared" si="14"/>
        <v>210</v>
      </c>
      <c r="BB50" s="211">
        <f t="shared" si="10"/>
        <v>21</v>
      </c>
      <c r="BC50" s="214">
        <f t="shared" si="11"/>
        <v>21.5</v>
      </c>
      <c r="BD50" s="206">
        <f t="shared" si="12"/>
        <v>97.67441860465117</v>
      </c>
      <c r="BE50" s="206">
        <f t="shared" si="13"/>
        <v>-2.3255813953488342</v>
      </c>
      <c r="BF50" s="207" t="s">
        <v>55</v>
      </c>
    </row>
    <row r="51" spans="1:58" s="249" customFormat="1" ht="16.5">
      <c r="A51" s="217" t="s">
        <v>56</v>
      </c>
      <c r="B51" s="235">
        <v>50</v>
      </c>
      <c r="C51" s="236">
        <v>30</v>
      </c>
      <c r="D51" s="237"/>
      <c r="E51" s="237"/>
      <c r="F51" s="237"/>
      <c r="G51" s="237"/>
      <c r="H51" s="238"/>
      <c r="I51" s="239">
        <v>25</v>
      </c>
      <c r="J51" s="237"/>
      <c r="K51" s="237"/>
      <c r="L51" s="238"/>
      <c r="M51" s="239"/>
      <c r="N51" s="237"/>
      <c r="O51" s="240"/>
      <c r="P51" s="240"/>
      <c r="Q51" s="240"/>
      <c r="R51" s="241"/>
      <c r="S51" s="242"/>
      <c r="T51" s="240"/>
      <c r="U51" s="240"/>
      <c r="V51" s="240"/>
      <c r="W51" s="240"/>
      <c r="X51" s="241"/>
      <c r="Y51" s="242">
        <v>30</v>
      </c>
      <c r="Z51" s="240"/>
      <c r="AA51" s="240"/>
      <c r="AB51" s="240"/>
      <c r="AC51" s="241"/>
      <c r="AD51" s="242">
        <v>45</v>
      </c>
      <c r="AE51" s="240"/>
      <c r="AF51" s="240"/>
      <c r="AG51" s="240"/>
      <c r="AH51" s="240">
        <v>20</v>
      </c>
      <c r="AI51" s="240"/>
      <c r="AJ51" s="240"/>
      <c r="AK51" s="240"/>
      <c r="AL51" s="241"/>
      <c r="AM51" s="242"/>
      <c r="AN51" s="240"/>
      <c r="AO51" s="240"/>
      <c r="AP51" s="241"/>
      <c r="AQ51" s="242"/>
      <c r="AR51" s="240"/>
      <c r="AS51" s="240"/>
      <c r="AT51" s="240"/>
      <c r="AU51" s="241"/>
      <c r="AV51" s="242">
        <v>5</v>
      </c>
      <c r="AW51" s="210"/>
      <c r="AX51" s="210"/>
      <c r="AY51" s="257"/>
      <c r="AZ51" s="258"/>
      <c r="BA51" s="227">
        <f t="shared" si="14"/>
        <v>155</v>
      </c>
      <c r="BB51" s="211">
        <f t="shared" si="10"/>
        <v>15.5</v>
      </c>
      <c r="BC51" s="214">
        <f t="shared" si="11"/>
        <v>12.5</v>
      </c>
      <c r="BD51" s="206">
        <f t="shared" si="12"/>
        <v>124</v>
      </c>
      <c r="BE51" s="206">
        <f t="shared" si="13"/>
        <v>24</v>
      </c>
      <c r="BF51" s="207" t="s">
        <v>56</v>
      </c>
    </row>
    <row r="52" spans="1:58" s="249" customFormat="1" ht="17.25" thickBot="1">
      <c r="A52" s="217" t="s">
        <v>57</v>
      </c>
      <c r="B52" s="268">
        <v>250</v>
      </c>
      <c r="C52" s="236"/>
      <c r="D52" s="237"/>
      <c r="E52" s="237"/>
      <c r="F52" s="237"/>
      <c r="G52" s="237"/>
      <c r="H52" s="238"/>
      <c r="I52" s="239"/>
      <c r="J52" s="237"/>
      <c r="K52" s="237"/>
      <c r="L52" s="238"/>
      <c r="M52" s="239"/>
      <c r="N52" s="237"/>
      <c r="O52" s="240"/>
      <c r="P52" s="240"/>
      <c r="Q52" s="240"/>
      <c r="R52" s="241"/>
      <c r="S52" s="242">
        <v>300</v>
      </c>
      <c r="T52" s="240"/>
      <c r="U52" s="240"/>
      <c r="V52" s="240"/>
      <c r="W52" s="240"/>
      <c r="X52" s="241"/>
      <c r="Y52" s="242"/>
      <c r="Z52" s="240"/>
      <c r="AA52" s="240"/>
      <c r="AB52" s="240"/>
      <c r="AC52" s="241"/>
      <c r="AD52" s="242"/>
      <c r="AE52" s="240"/>
      <c r="AF52" s="240"/>
      <c r="AG52" s="240"/>
      <c r="AH52" s="240"/>
      <c r="AI52" s="240"/>
      <c r="AJ52" s="240"/>
      <c r="AK52" s="240"/>
      <c r="AL52" s="241"/>
      <c r="AM52" s="242"/>
      <c r="AN52" s="240"/>
      <c r="AO52" s="240"/>
      <c r="AP52" s="241"/>
      <c r="AQ52" s="242">
        <v>320</v>
      </c>
      <c r="AR52" s="240"/>
      <c r="AS52" s="240"/>
      <c r="AT52" s="240"/>
      <c r="AU52" s="241"/>
      <c r="AV52" s="242"/>
      <c r="AW52" s="210"/>
      <c r="AX52" s="210"/>
      <c r="AY52" s="257"/>
      <c r="AZ52" s="258"/>
      <c r="BA52" s="228">
        <f t="shared" si="14"/>
        <v>620</v>
      </c>
      <c r="BB52" s="211">
        <f t="shared" si="10"/>
        <v>62</v>
      </c>
      <c r="BC52" s="214">
        <f t="shared" si="11"/>
        <v>62.5</v>
      </c>
      <c r="BD52" s="206">
        <f t="shared" si="12"/>
        <v>99.2</v>
      </c>
      <c r="BE52" s="206">
        <f t="shared" si="13"/>
        <v>-0.7999999999999972</v>
      </c>
      <c r="BF52" s="207" t="s">
        <v>57</v>
      </c>
    </row>
    <row r="53" spans="1:58" s="249" customFormat="1" ht="16.5">
      <c r="A53" s="217" t="s">
        <v>58</v>
      </c>
      <c r="B53" s="363">
        <v>400</v>
      </c>
      <c r="C53" s="236"/>
      <c r="D53" s="237"/>
      <c r="E53" s="237"/>
      <c r="F53" s="237"/>
      <c r="G53" s="237"/>
      <c r="H53" s="238"/>
      <c r="I53" s="239"/>
      <c r="J53" s="237"/>
      <c r="K53" s="237"/>
      <c r="L53" s="238"/>
      <c r="M53" s="239"/>
      <c r="N53" s="237"/>
      <c r="O53" s="240"/>
      <c r="P53" s="240"/>
      <c r="Q53" s="240"/>
      <c r="R53" s="241"/>
      <c r="S53" s="242">
        <v>72</v>
      </c>
      <c r="T53" s="240"/>
      <c r="U53" s="240"/>
      <c r="V53" s="240"/>
      <c r="W53" s="240"/>
      <c r="X53" s="241"/>
      <c r="Y53" s="242"/>
      <c r="Z53" s="240"/>
      <c r="AA53" s="240"/>
      <c r="AB53" s="240"/>
      <c r="AC53" s="241"/>
      <c r="AD53" s="242">
        <v>24</v>
      </c>
      <c r="AE53" s="240"/>
      <c r="AF53" s="240"/>
      <c r="AG53" s="240"/>
      <c r="AH53" s="240"/>
      <c r="AI53" s="240"/>
      <c r="AJ53" s="240"/>
      <c r="AK53" s="240"/>
      <c r="AL53" s="241"/>
      <c r="AM53" s="242">
        <v>50</v>
      </c>
      <c r="AN53" s="240"/>
      <c r="AO53" s="240"/>
      <c r="AP53" s="241"/>
      <c r="AQ53" s="242">
        <v>24</v>
      </c>
      <c r="AR53" s="240"/>
      <c r="AS53" s="240"/>
      <c r="AT53" s="240"/>
      <c r="AU53" s="241"/>
      <c r="AV53" s="242"/>
      <c r="AW53" s="210"/>
      <c r="AX53" s="210"/>
      <c r="AY53" s="257"/>
      <c r="AZ53" s="258"/>
      <c r="BA53" s="227">
        <f t="shared" si="14"/>
        <v>170</v>
      </c>
      <c r="BB53" s="211">
        <f t="shared" si="10"/>
        <v>17</v>
      </c>
      <c r="BC53" s="338">
        <f t="shared" si="11"/>
        <v>100</v>
      </c>
      <c r="BD53" s="346">
        <f>(BB53+BB54)*100/100</f>
        <v>39</v>
      </c>
      <c r="BE53" s="346">
        <f>BD53-100</f>
        <v>-61</v>
      </c>
      <c r="BF53" s="207" t="s">
        <v>58</v>
      </c>
    </row>
    <row r="54" spans="1:58" s="249" customFormat="1" ht="17.25" thickBot="1">
      <c r="A54" s="217" t="s">
        <v>59</v>
      </c>
      <c r="B54" s="364"/>
      <c r="C54" s="236">
        <v>40</v>
      </c>
      <c r="D54" s="237"/>
      <c r="E54" s="237"/>
      <c r="F54" s="237"/>
      <c r="G54" s="237"/>
      <c r="H54" s="238"/>
      <c r="I54" s="239"/>
      <c r="J54" s="237"/>
      <c r="K54" s="237"/>
      <c r="L54" s="238"/>
      <c r="M54" s="239"/>
      <c r="N54" s="237"/>
      <c r="O54" s="240"/>
      <c r="P54" s="240"/>
      <c r="Q54" s="240"/>
      <c r="R54" s="241"/>
      <c r="S54" s="242">
        <v>12</v>
      </c>
      <c r="T54" s="240"/>
      <c r="U54" s="240"/>
      <c r="V54" s="240"/>
      <c r="W54" s="240"/>
      <c r="X54" s="241"/>
      <c r="Y54" s="242"/>
      <c r="Z54" s="240"/>
      <c r="AA54" s="240"/>
      <c r="AB54" s="240"/>
      <c r="AC54" s="241"/>
      <c r="AD54" s="250">
        <v>84</v>
      </c>
      <c r="AE54" s="240"/>
      <c r="AF54" s="240"/>
      <c r="AG54" s="240"/>
      <c r="AH54" s="240"/>
      <c r="AI54" s="240"/>
      <c r="AJ54" s="240"/>
      <c r="AK54" s="240"/>
      <c r="AL54" s="241"/>
      <c r="AM54" s="242">
        <v>40</v>
      </c>
      <c r="AN54" s="240"/>
      <c r="AO54" s="240"/>
      <c r="AP54" s="241"/>
      <c r="AQ54" s="242">
        <v>44</v>
      </c>
      <c r="AR54" s="240"/>
      <c r="AS54" s="240"/>
      <c r="AT54" s="240"/>
      <c r="AU54" s="241"/>
      <c r="AV54" s="242"/>
      <c r="AW54" s="210"/>
      <c r="AX54" s="210"/>
      <c r="AY54" s="257"/>
      <c r="AZ54" s="258"/>
      <c r="BA54" s="227">
        <f t="shared" si="14"/>
        <v>220</v>
      </c>
      <c r="BB54" s="211">
        <f t="shared" si="10"/>
        <v>22</v>
      </c>
      <c r="BC54" s="339"/>
      <c r="BD54" s="346"/>
      <c r="BE54" s="346"/>
      <c r="BF54" s="207" t="s">
        <v>59</v>
      </c>
    </row>
    <row r="55" spans="1:58" s="249" customFormat="1" ht="16.5">
      <c r="A55" s="217" t="s">
        <v>60</v>
      </c>
      <c r="B55" s="269">
        <v>80</v>
      </c>
      <c r="C55" s="236"/>
      <c r="D55" s="237"/>
      <c r="E55" s="237"/>
      <c r="F55" s="237"/>
      <c r="G55" s="237"/>
      <c r="H55" s="238"/>
      <c r="I55" s="239"/>
      <c r="J55" s="237"/>
      <c r="K55" s="237"/>
      <c r="L55" s="238"/>
      <c r="M55" s="239"/>
      <c r="N55" s="237"/>
      <c r="O55" s="240"/>
      <c r="P55" s="240"/>
      <c r="Q55" s="240"/>
      <c r="R55" s="241"/>
      <c r="S55" s="242"/>
      <c r="T55" s="240"/>
      <c r="U55" s="240"/>
      <c r="V55" s="240"/>
      <c r="W55" s="240"/>
      <c r="X55" s="241"/>
      <c r="Y55" s="242"/>
      <c r="Z55" s="240"/>
      <c r="AA55" s="240"/>
      <c r="AB55" s="240"/>
      <c r="AC55" s="241"/>
      <c r="AD55" s="242"/>
      <c r="AE55" s="240"/>
      <c r="AF55" s="240"/>
      <c r="AG55" s="240"/>
      <c r="AH55" s="240"/>
      <c r="AI55" s="240"/>
      <c r="AJ55" s="240"/>
      <c r="AK55" s="240"/>
      <c r="AL55" s="241"/>
      <c r="AM55" s="242">
        <v>200</v>
      </c>
      <c r="AN55" s="240"/>
      <c r="AO55" s="240"/>
      <c r="AP55" s="241"/>
      <c r="AQ55" s="242"/>
      <c r="AR55" s="240"/>
      <c r="AS55" s="240"/>
      <c r="AT55" s="240"/>
      <c r="AU55" s="241"/>
      <c r="AV55" s="242"/>
      <c r="AW55" s="210"/>
      <c r="AX55" s="210"/>
      <c r="AY55" s="257"/>
      <c r="AZ55" s="258"/>
      <c r="BA55" s="227">
        <f t="shared" si="14"/>
        <v>200</v>
      </c>
      <c r="BB55" s="211">
        <f t="shared" si="10"/>
        <v>20</v>
      </c>
      <c r="BC55" s="214">
        <f aca="true" t="shared" si="15" ref="BC55:BC69">B55*25%</f>
        <v>20</v>
      </c>
      <c r="BD55" s="230">
        <f aca="true" t="shared" si="16" ref="BD55:BD69">BB55*100/BC55</f>
        <v>100</v>
      </c>
      <c r="BE55" s="206">
        <f aca="true" t="shared" si="17" ref="BE55:BE69">BD55-100</f>
        <v>0</v>
      </c>
      <c r="BF55" s="207" t="s">
        <v>60</v>
      </c>
    </row>
    <row r="56" spans="1:58" s="249" customFormat="1" ht="16.5">
      <c r="A56" s="217" t="s">
        <v>61</v>
      </c>
      <c r="B56" s="235">
        <v>40</v>
      </c>
      <c r="C56" s="236"/>
      <c r="D56" s="237"/>
      <c r="E56" s="237"/>
      <c r="F56" s="237"/>
      <c r="G56" s="237"/>
      <c r="H56" s="238"/>
      <c r="I56" s="239"/>
      <c r="J56" s="237"/>
      <c r="K56" s="237"/>
      <c r="L56" s="238"/>
      <c r="M56" s="266">
        <v>61</v>
      </c>
      <c r="N56" s="243"/>
      <c r="O56" s="244"/>
      <c r="P56" s="244"/>
      <c r="Q56" s="244"/>
      <c r="R56" s="245"/>
      <c r="S56" s="246"/>
      <c r="T56" s="244"/>
      <c r="U56" s="244"/>
      <c r="V56" s="244"/>
      <c r="W56" s="244"/>
      <c r="X56" s="245"/>
      <c r="Y56" s="256">
        <v>11.8</v>
      </c>
      <c r="Z56" s="244"/>
      <c r="AA56" s="244"/>
      <c r="AB56" s="244"/>
      <c r="AC56" s="245"/>
      <c r="AD56" s="246"/>
      <c r="AE56" s="244"/>
      <c r="AF56" s="244"/>
      <c r="AG56" s="244"/>
      <c r="AH56" s="270">
        <v>21</v>
      </c>
      <c r="AI56" s="244"/>
      <c r="AJ56" s="244"/>
      <c r="AK56" s="244"/>
      <c r="AL56" s="245"/>
      <c r="AM56" s="246"/>
      <c r="AN56" s="244"/>
      <c r="AO56" s="244"/>
      <c r="AP56" s="245"/>
      <c r="AQ56" s="246"/>
      <c r="AR56" s="244"/>
      <c r="AS56" s="244"/>
      <c r="AT56" s="244"/>
      <c r="AU56" s="245"/>
      <c r="AV56" s="246">
        <v>7</v>
      </c>
      <c r="AW56" s="210"/>
      <c r="AX56" s="210"/>
      <c r="AY56" s="257"/>
      <c r="AZ56" s="260"/>
      <c r="BA56" s="227">
        <f t="shared" si="14"/>
        <v>100.8</v>
      </c>
      <c r="BB56" s="211">
        <f t="shared" si="10"/>
        <v>10.08</v>
      </c>
      <c r="BC56" s="214">
        <f t="shared" si="15"/>
        <v>10</v>
      </c>
      <c r="BD56" s="206">
        <f t="shared" si="16"/>
        <v>100.8</v>
      </c>
      <c r="BE56" s="206">
        <f t="shared" si="17"/>
        <v>0.7999999999999972</v>
      </c>
      <c r="BF56" s="207" t="s">
        <v>120</v>
      </c>
    </row>
    <row r="57" spans="1:58" s="249" customFormat="1" ht="0.75" customHeight="1">
      <c r="A57" s="217" t="s">
        <v>135</v>
      </c>
      <c r="B57" s="235">
        <v>18</v>
      </c>
      <c r="C57" s="236">
        <v>9</v>
      </c>
      <c r="D57" s="237"/>
      <c r="E57" s="237"/>
      <c r="F57" s="237"/>
      <c r="G57" s="237"/>
      <c r="H57" s="238"/>
      <c r="I57" s="239"/>
      <c r="J57" s="237"/>
      <c r="K57" s="237"/>
      <c r="L57" s="238"/>
      <c r="M57" s="247"/>
      <c r="N57" s="243"/>
      <c r="O57" s="244"/>
      <c r="P57" s="244"/>
      <c r="Q57" s="244"/>
      <c r="R57" s="245"/>
      <c r="S57" s="246"/>
      <c r="T57" s="244"/>
      <c r="U57" s="244"/>
      <c r="V57" s="244"/>
      <c r="W57" s="244"/>
      <c r="X57" s="245"/>
      <c r="Y57" s="246"/>
      <c r="Z57" s="244"/>
      <c r="AA57" s="244"/>
      <c r="AB57" s="244"/>
      <c r="AC57" s="245"/>
      <c r="AD57" s="246">
        <v>12</v>
      </c>
      <c r="AE57" s="244"/>
      <c r="AF57" s="244"/>
      <c r="AG57" s="244"/>
      <c r="AH57" s="244"/>
      <c r="AI57" s="244"/>
      <c r="AJ57" s="244"/>
      <c r="AK57" s="244"/>
      <c r="AL57" s="245"/>
      <c r="AM57" s="246">
        <v>12</v>
      </c>
      <c r="AN57" s="244"/>
      <c r="AO57" s="244"/>
      <c r="AP57" s="245"/>
      <c r="AQ57" s="246">
        <v>10</v>
      </c>
      <c r="AR57" s="244"/>
      <c r="AS57" s="244"/>
      <c r="AT57" s="244"/>
      <c r="AU57" s="245"/>
      <c r="AV57" s="246"/>
      <c r="AW57" s="251"/>
      <c r="AX57" s="251"/>
      <c r="AY57" s="257"/>
      <c r="AZ57" s="260"/>
      <c r="BA57" s="229">
        <f t="shared" si="14"/>
        <v>43</v>
      </c>
      <c r="BB57" s="211">
        <f t="shared" si="10"/>
        <v>4.3</v>
      </c>
      <c r="BC57" s="214">
        <f t="shared" si="15"/>
        <v>4.5</v>
      </c>
      <c r="BD57" s="206">
        <f t="shared" si="16"/>
        <v>95.55555555555556</v>
      </c>
      <c r="BE57" s="206">
        <f t="shared" si="17"/>
        <v>-4.444444444444443</v>
      </c>
      <c r="BF57" s="207" t="s">
        <v>135</v>
      </c>
    </row>
    <row r="58" spans="1:58" s="249" customFormat="1" ht="16.5">
      <c r="A58" s="217" t="s">
        <v>62</v>
      </c>
      <c r="B58" s="235">
        <v>10</v>
      </c>
      <c r="C58" s="236"/>
      <c r="D58" s="237"/>
      <c r="E58" s="237"/>
      <c r="F58" s="237"/>
      <c r="G58" s="237"/>
      <c r="H58" s="238"/>
      <c r="I58" s="239"/>
      <c r="J58" s="237"/>
      <c r="K58" s="237"/>
      <c r="L58" s="238"/>
      <c r="M58" s="239"/>
      <c r="N58" s="237"/>
      <c r="O58" s="240"/>
      <c r="P58" s="240"/>
      <c r="Q58" s="240"/>
      <c r="R58" s="241"/>
      <c r="S58" s="242">
        <v>6</v>
      </c>
      <c r="T58" s="240"/>
      <c r="U58" s="240"/>
      <c r="V58" s="240"/>
      <c r="W58" s="240"/>
      <c r="X58" s="241"/>
      <c r="Y58" s="242">
        <v>4</v>
      </c>
      <c r="Z58" s="240"/>
      <c r="AA58" s="240"/>
      <c r="AB58" s="240"/>
      <c r="AC58" s="241"/>
      <c r="AD58" s="242"/>
      <c r="AE58" s="240"/>
      <c r="AF58" s="240"/>
      <c r="AG58" s="240"/>
      <c r="AH58" s="240"/>
      <c r="AI58" s="240"/>
      <c r="AJ58" s="240"/>
      <c r="AK58" s="240"/>
      <c r="AL58" s="241"/>
      <c r="AM58" s="242">
        <v>10</v>
      </c>
      <c r="AN58" s="240"/>
      <c r="AO58" s="240"/>
      <c r="AP58" s="241"/>
      <c r="AQ58" s="242"/>
      <c r="AR58" s="240"/>
      <c r="AS58" s="240"/>
      <c r="AT58" s="240"/>
      <c r="AU58" s="241"/>
      <c r="AV58" s="242">
        <v>5</v>
      </c>
      <c r="AW58" s="210"/>
      <c r="AX58" s="210"/>
      <c r="AY58" s="257"/>
      <c r="AZ58" s="258"/>
      <c r="BA58" s="227">
        <f t="shared" si="14"/>
        <v>25</v>
      </c>
      <c r="BB58" s="211">
        <f t="shared" si="10"/>
        <v>2.5</v>
      </c>
      <c r="BC58" s="214">
        <f t="shared" si="15"/>
        <v>2.5</v>
      </c>
      <c r="BD58" s="212">
        <f t="shared" si="16"/>
        <v>100</v>
      </c>
      <c r="BE58" s="206">
        <f t="shared" si="17"/>
        <v>0</v>
      </c>
      <c r="BF58" s="207" t="s">
        <v>62</v>
      </c>
    </row>
    <row r="59" spans="1:58" s="249" customFormat="1" ht="16.5">
      <c r="A59" s="217" t="s">
        <v>63</v>
      </c>
      <c r="B59" s="235">
        <v>20</v>
      </c>
      <c r="C59" s="236">
        <v>6</v>
      </c>
      <c r="D59" s="237"/>
      <c r="E59" s="237"/>
      <c r="F59" s="237"/>
      <c r="G59" s="237"/>
      <c r="H59" s="238"/>
      <c r="I59" s="239"/>
      <c r="J59" s="237"/>
      <c r="K59" s="237"/>
      <c r="L59" s="238"/>
      <c r="M59" s="239"/>
      <c r="N59" s="237"/>
      <c r="O59" s="240"/>
      <c r="P59" s="240"/>
      <c r="Q59" s="240"/>
      <c r="R59" s="241"/>
      <c r="S59" s="242">
        <v>6</v>
      </c>
      <c r="T59" s="240"/>
      <c r="U59" s="240"/>
      <c r="V59" s="240"/>
      <c r="W59" s="240"/>
      <c r="X59" s="241"/>
      <c r="Y59" s="242">
        <v>6</v>
      </c>
      <c r="Z59" s="240"/>
      <c r="AA59" s="240"/>
      <c r="AB59" s="240"/>
      <c r="AC59" s="241"/>
      <c r="AD59" s="242"/>
      <c r="AE59" s="240"/>
      <c r="AF59" s="240"/>
      <c r="AG59" s="240"/>
      <c r="AH59" s="240"/>
      <c r="AI59" s="240"/>
      <c r="AJ59" s="240"/>
      <c r="AK59" s="240"/>
      <c r="AL59" s="241"/>
      <c r="AM59" s="242">
        <v>8</v>
      </c>
      <c r="AN59" s="240"/>
      <c r="AO59" s="240"/>
      <c r="AP59" s="241"/>
      <c r="AQ59" s="242">
        <v>6</v>
      </c>
      <c r="AR59" s="240"/>
      <c r="AS59" s="240"/>
      <c r="AT59" s="240"/>
      <c r="AU59" s="241"/>
      <c r="AV59" s="242">
        <v>8</v>
      </c>
      <c r="AW59" s="210"/>
      <c r="AX59" s="210"/>
      <c r="AY59" s="257"/>
      <c r="AZ59" s="258"/>
      <c r="BA59" s="228">
        <f t="shared" si="14"/>
        <v>40</v>
      </c>
      <c r="BB59" s="211">
        <f t="shared" si="10"/>
        <v>4</v>
      </c>
      <c r="BC59" s="214">
        <f t="shared" si="15"/>
        <v>5</v>
      </c>
      <c r="BD59" s="212">
        <f t="shared" si="16"/>
        <v>80</v>
      </c>
      <c r="BE59" s="206">
        <f t="shared" si="17"/>
        <v>-20</v>
      </c>
      <c r="BF59" s="207" t="s">
        <v>63</v>
      </c>
    </row>
    <row r="60" spans="1:58" s="249" customFormat="1" ht="15" customHeight="1">
      <c r="A60" s="217" t="s">
        <v>64</v>
      </c>
      <c r="B60" s="235">
        <v>200</v>
      </c>
      <c r="C60" s="236">
        <v>130</v>
      </c>
      <c r="D60" s="237"/>
      <c r="E60" s="237"/>
      <c r="F60" s="237"/>
      <c r="G60" s="237"/>
      <c r="H60" s="238"/>
      <c r="I60" s="239"/>
      <c r="J60" s="237"/>
      <c r="K60" s="237"/>
      <c r="L60" s="238"/>
      <c r="M60" s="239"/>
      <c r="N60" s="237"/>
      <c r="O60" s="240"/>
      <c r="P60" s="240"/>
      <c r="Q60" s="240"/>
      <c r="R60" s="241"/>
      <c r="S60" s="242"/>
      <c r="T60" s="240"/>
      <c r="U60" s="240"/>
      <c r="V60" s="240"/>
      <c r="W60" s="240"/>
      <c r="X60" s="241"/>
      <c r="Y60" s="242"/>
      <c r="Z60" s="240"/>
      <c r="AA60" s="240"/>
      <c r="AB60" s="240"/>
      <c r="AC60" s="241"/>
      <c r="AD60" s="242">
        <v>130</v>
      </c>
      <c r="AE60" s="240"/>
      <c r="AF60" s="240"/>
      <c r="AG60" s="240"/>
      <c r="AH60" s="240">
        <v>120</v>
      </c>
      <c r="AI60" s="240"/>
      <c r="AJ60" s="240"/>
      <c r="AK60" s="240"/>
      <c r="AL60" s="241"/>
      <c r="AM60" s="242">
        <v>120</v>
      </c>
      <c r="AN60" s="240"/>
      <c r="AO60" s="240"/>
      <c r="AP60" s="241"/>
      <c r="AQ60" s="242"/>
      <c r="AR60" s="240"/>
      <c r="AS60" s="240"/>
      <c r="AT60" s="240"/>
      <c r="AU60" s="241"/>
      <c r="AV60" s="242"/>
      <c r="AW60" s="210"/>
      <c r="AX60" s="210"/>
      <c r="AY60" s="257"/>
      <c r="AZ60" s="258"/>
      <c r="BA60" s="227">
        <f t="shared" si="14"/>
        <v>500</v>
      </c>
      <c r="BB60" s="211">
        <f t="shared" si="10"/>
        <v>50</v>
      </c>
      <c r="BC60" s="214">
        <f t="shared" si="15"/>
        <v>50</v>
      </c>
      <c r="BD60" s="206">
        <f t="shared" si="16"/>
        <v>100</v>
      </c>
      <c r="BE60" s="206">
        <f t="shared" si="17"/>
        <v>0</v>
      </c>
      <c r="BF60" s="207" t="s">
        <v>64</v>
      </c>
    </row>
    <row r="61" spans="1:58" s="249" customFormat="1" ht="16.5">
      <c r="A61" s="217" t="s">
        <v>65</v>
      </c>
      <c r="B61" s="235">
        <v>1.6</v>
      </c>
      <c r="C61" s="236"/>
      <c r="D61" s="237"/>
      <c r="E61" s="237"/>
      <c r="F61" s="237"/>
      <c r="G61" s="237"/>
      <c r="H61" s="238"/>
      <c r="I61" s="239"/>
      <c r="J61" s="237"/>
      <c r="K61" s="237"/>
      <c r="L61" s="238"/>
      <c r="M61" s="239"/>
      <c r="N61" s="237"/>
      <c r="O61" s="240"/>
      <c r="P61" s="240"/>
      <c r="Q61" s="240"/>
      <c r="R61" s="241"/>
      <c r="S61" s="242">
        <v>2</v>
      </c>
      <c r="T61" s="240"/>
      <c r="U61" s="240"/>
      <c r="V61" s="240"/>
      <c r="W61" s="240"/>
      <c r="X61" s="241"/>
      <c r="Y61" s="242"/>
      <c r="Z61" s="240"/>
      <c r="AA61" s="240"/>
      <c r="AB61" s="240"/>
      <c r="AC61" s="241"/>
      <c r="AD61" s="242"/>
      <c r="AE61" s="240"/>
      <c r="AF61" s="240"/>
      <c r="AG61" s="240"/>
      <c r="AH61" s="240"/>
      <c r="AI61" s="240"/>
      <c r="AJ61" s="240"/>
      <c r="AK61" s="240"/>
      <c r="AL61" s="241"/>
      <c r="AM61" s="242"/>
      <c r="AN61" s="240"/>
      <c r="AO61" s="240"/>
      <c r="AP61" s="241"/>
      <c r="AQ61" s="242"/>
      <c r="AR61" s="240"/>
      <c r="AS61" s="240"/>
      <c r="AT61" s="240"/>
      <c r="AU61" s="241"/>
      <c r="AV61" s="242">
        <v>2</v>
      </c>
      <c r="AW61" s="210"/>
      <c r="AX61" s="210"/>
      <c r="AY61" s="257"/>
      <c r="AZ61" s="258"/>
      <c r="BA61" s="227">
        <f t="shared" si="14"/>
        <v>4</v>
      </c>
      <c r="BB61" s="211">
        <f t="shared" si="10"/>
        <v>0.4</v>
      </c>
      <c r="BC61" s="214">
        <f t="shared" si="15"/>
        <v>0.4</v>
      </c>
      <c r="BD61" s="212">
        <f t="shared" si="16"/>
        <v>100</v>
      </c>
      <c r="BE61" s="206">
        <f t="shared" si="17"/>
        <v>0</v>
      </c>
      <c r="BF61" s="207" t="s">
        <v>65</v>
      </c>
    </row>
    <row r="62" spans="1:58" s="249" customFormat="1" ht="16.5">
      <c r="A62" s="217" t="s">
        <v>66</v>
      </c>
      <c r="B62" s="235">
        <v>20</v>
      </c>
      <c r="C62" s="236"/>
      <c r="D62" s="237"/>
      <c r="E62" s="237"/>
      <c r="F62" s="237"/>
      <c r="G62" s="237"/>
      <c r="H62" s="238"/>
      <c r="I62" s="239"/>
      <c r="J62" s="237"/>
      <c r="K62" s="237"/>
      <c r="L62" s="238"/>
      <c r="M62" s="239"/>
      <c r="N62" s="237"/>
      <c r="O62" s="240"/>
      <c r="P62" s="240"/>
      <c r="Q62" s="240"/>
      <c r="R62" s="241"/>
      <c r="S62" s="242"/>
      <c r="T62" s="240"/>
      <c r="U62" s="240"/>
      <c r="V62" s="240"/>
      <c r="W62" s="240"/>
      <c r="X62" s="241"/>
      <c r="Y62" s="242"/>
      <c r="Z62" s="240"/>
      <c r="AA62" s="240"/>
      <c r="AB62" s="240"/>
      <c r="AC62" s="241"/>
      <c r="AD62" s="242"/>
      <c r="AE62" s="240"/>
      <c r="AF62" s="240"/>
      <c r="AG62" s="240"/>
      <c r="AH62" s="240"/>
      <c r="AI62" s="240"/>
      <c r="AJ62" s="240"/>
      <c r="AK62" s="240"/>
      <c r="AL62" s="241"/>
      <c r="AM62" s="242"/>
      <c r="AN62" s="240"/>
      <c r="AO62" s="240"/>
      <c r="AP62" s="241"/>
      <c r="AQ62" s="242"/>
      <c r="AR62" s="240"/>
      <c r="AS62" s="240"/>
      <c r="AT62" s="240"/>
      <c r="AU62" s="241"/>
      <c r="AV62" s="242"/>
      <c r="AW62" s="210"/>
      <c r="AX62" s="210"/>
      <c r="AY62" s="257"/>
      <c r="AZ62" s="258"/>
      <c r="BA62" s="227">
        <f t="shared" si="14"/>
        <v>0</v>
      </c>
      <c r="BB62" s="211">
        <f t="shared" si="10"/>
        <v>0</v>
      </c>
      <c r="BC62" s="214">
        <f t="shared" si="15"/>
        <v>5</v>
      </c>
      <c r="BD62" s="206">
        <f t="shared" si="16"/>
        <v>0</v>
      </c>
      <c r="BE62" s="206">
        <f t="shared" si="17"/>
        <v>-100</v>
      </c>
      <c r="BF62" s="207" t="s">
        <v>66</v>
      </c>
    </row>
    <row r="63" spans="1:58" s="249" customFormat="1" ht="16.5">
      <c r="A63" s="217" t="s">
        <v>67</v>
      </c>
      <c r="B63" s="235">
        <v>60</v>
      </c>
      <c r="C63" s="236"/>
      <c r="D63" s="237"/>
      <c r="E63" s="237"/>
      <c r="F63" s="237"/>
      <c r="G63" s="237"/>
      <c r="H63" s="238"/>
      <c r="I63" s="239"/>
      <c r="J63" s="237"/>
      <c r="K63" s="237"/>
      <c r="L63" s="238"/>
      <c r="M63" s="239"/>
      <c r="N63" s="237"/>
      <c r="O63" s="240"/>
      <c r="P63" s="240"/>
      <c r="Q63" s="240"/>
      <c r="R63" s="241"/>
      <c r="S63" s="242">
        <v>50</v>
      </c>
      <c r="T63" s="240"/>
      <c r="U63" s="240"/>
      <c r="V63" s="240"/>
      <c r="W63" s="240"/>
      <c r="X63" s="241"/>
      <c r="Y63" s="242"/>
      <c r="Z63" s="240"/>
      <c r="AA63" s="240"/>
      <c r="AB63" s="240"/>
      <c r="AC63" s="241"/>
      <c r="AD63" s="242">
        <v>100</v>
      </c>
      <c r="AE63" s="240"/>
      <c r="AF63" s="240"/>
      <c r="AG63" s="240"/>
      <c r="AH63" s="240"/>
      <c r="AI63" s="240"/>
      <c r="AJ63" s="240"/>
      <c r="AK63" s="240"/>
      <c r="AL63" s="241"/>
      <c r="AM63" s="242"/>
      <c r="AN63" s="240"/>
      <c r="AO63" s="240"/>
      <c r="AP63" s="241"/>
      <c r="AQ63" s="242"/>
      <c r="AR63" s="240"/>
      <c r="AS63" s="240"/>
      <c r="AT63" s="240"/>
      <c r="AU63" s="241"/>
      <c r="AV63" s="242"/>
      <c r="AW63" s="210"/>
      <c r="AX63" s="210"/>
      <c r="AY63" s="257"/>
      <c r="AZ63" s="258"/>
      <c r="BA63" s="227">
        <f t="shared" si="14"/>
        <v>150</v>
      </c>
      <c r="BB63" s="211">
        <f t="shared" si="10"/>
        <v>15</v>
      </c>
      <c r="BC63" s="214">
        <f t="shared" si="15"/>
        <v>15</v>
      </c>
      <c r="BD63" s="206">
        <f t="shared" si="16"/>
        <v>100</v>
      </c>
      <c r="BE63" s="206">
        <f t="shared" si="17"/>
        <v>0</v>
      </c>
      <c r="BF63" s="207" t="s">
        <v>67</v>
      </c>
    </row>
    <row r="64" spans="1:58" s="249" customFormat="1" ht="12" customHeight="1">
      <c r="A64" s="217" t="s">
        <v>68</v>
      </c>
      <c r="B64" s="235">
        <v>60</v>
      </c>
      <c r="C64" s="236"/>
      <c r="D64" s="237"/>
      <c r="E64" s="237"/>
      <c r="F64" s="237"/>
      <c r="G64" s="237"/>
      <c r="H64" s="238"/>
      <c r="I64" s="239"/>
      <c r="J64" s="237"/>
      <c r="K64" s="237"/>
      <c r="L64" s="238"/>
      <c r="M64" s="239"/>
      <c r="N64" s="237"/>
      <c r="O64" s="240"/>
      <c r="P64" s="240"/>
      <c r="Q64" s="240"/>
      <c r="R64" s="241"/>
      <c r="S64" s="242"/>
      <c r="T64" s="240"/>
      <c r="U64" s="240"/>
      <c r="V64" s="240"/>
      <c r="W64" s="240"/>
      <c r="X64" s="241"/>
      <c r="Y64" s="242">
        <v>70</v>
      </c>
      <c r="Z64" s="240"/>
      <c r="AA64" s="240"/>
      <c r="AB64" s="240"/>
      <c r="AC64" s="241"/>
      <c r="AD64" s="242"/>
      <c r="AE64" s="240"/>
      <c r="AF64" s="240"/>
      <c r="AG64" s="240"/>
      <c r="AH64" s="240"/>
      <c r="AI64" s="240"/>
      <c r="AJ64" s="240"/>
      <c r="AK64" s="240"/>
      <c r="AL64" s="241"/>
      <c r="AM64" s="242"/>
      <c r="AN64" s="240"/>
      <c r="AO64" s="240"/>
      <c r="AP64" s="241"/>
      <c r="AQ64" s="242"/>
      <c r="AR64" s="240"/>
      <c r="AS64" s="240"/>
      <c r="AT64" s="240"/>
      <c r="AU64" s="241"/>
      <c r="AV64" s="242">
        <v>80</v>
      </c>
      <c r="AW64" s="210"/>
      <c r="AX64" s="210"/>
      <c r="AY64" s="257"/>
      <c r="AZ64" s="258"/>
      <c r="BA64" s="227">
        <f t="shared" si="14"/>
        <v>150</v>
      </c>
      <c r="BB64" s="211">
        <f t="shared" si="10"/>
        <v>15</v>
      </c>
      <c r="BC64" s="214">
        <f t="shared" si="15"/>
        <v>15</v>
      </c>
      <c r="BD64" s="206">
        <f t="shared" si="16"/>
        <v>100</v>
      </c>
      <c r="BE64" s="206">
        <f t="shared" si="17"/>
        <v>0</v>
      </c>
      <c r="BF64" s="207" t="s">
        <v>68</v>
      </c>
    </row>
    <row r="65" spans="1:58" s="249" customFormat="1" ht="16.5">
      <c r="A65" s="217" t="s">
        <v>16</v>
      </c>
      <c r="B65" s="235">
        <v>12</v>
      </c>
      <c r="C65" s="236"/>
      <c r="D65" s="237"/>
      <c r="E65" s="237"/>
      <c r="F65" s="237"/>
      <c r="G65" s="237"/>
      <c r="H65" s="238"/>
      <c r="I65" s="239">
        <v>10</v>
      </c>
      <c r="J65" s="237"/>
      <c r="K65" s="237"/>
      <c r="L65" s="238"/>
      <c r="M65" s="239">
        <v>10</v>
      </c>
      <c r="N65" s="237"/>
      <c r="O65" s="240"/>
      <c r="P65" s="240"/>
      <c r="Q65" s="240"/>
      <c r="R65" s="241"/>
      <c r="S65" s="242"/>
      <c r="T65" s="240"/>
      <c r="U65" s="240"/>
      <c r="V65" s="240"/>
      <c r="W65" s="240"/>
      <c r="X65" s="241"/>
      <c r="Y65" s="242"/>
      <c r="Z65" s="240"/>
      <c r="AA65" s="240"/>
      <c r="AB65" s="240"/>
      <c r="AC65" s="241"/>
      <c r="AD65" s="242"/>
      <c r="AE65" s="240"/>
      <c r="AF65" s="240"/>
      <c r="AG65" s="240"/>
      <c r="AH65" s="240"/>
      <c r="AI65" s="240"/>
      <c r="AJ65" s="240"/>
      <c r="AK65" s="240"/>
      <c r="AL65" s="241"/>
      <c r="AM65" s="242"/>
      <c r="AN65" s="240"/>
      <c r="AO65" s="240"/>
      <c r="AP65" s="241"/>
      <c r="AQ65" s="242"/>
      <c r="AR65" s="240"/>
      <c r="AS65" s="240"/>
      <c r="AT65" s="240"/>
      <c r="AU65" s="241"/>
      <c r="AV65" s="242"/>
      <c r="AW65" s="210"/>
      <c r="AX65" s="210"/>
      <c r="AY65" s="257"/>
      <c r="AZ65" s="258"/>
      <c r="BA65" s="227">
        <f t="shared" si="14"/>
        <v>20</v>
      </c>
      <c r="BB65" s="211">
        <f t="shared" si="10"/>
        <v>2</v>
      </c>
      <c r="BC65" s="214">
        <f t="shared" si="15"/>
        <v>3</v>
      </c>
      <c r="BD65" s="206">
        <f t="shared" si="16"/>
        <v>66.66666666666667</v>
      </c>
      <c r="BE65" s="206">
        <f t="shared" si="17"/>
        <v>-33.33333333333333</v>
      </c>
      <c r="BF65" s="207" t="s">
        <v>16</v>
      </c>
    </row>
    <row r="66" spans="1:58" s="249" customFormat="1" ht="14.25" customHeight="1">
      <c r="A66" s="217" t="s">
        <v>69</v>
      </c>
      <c r="B66" s="235">
        <v>15</v>
      </c>
      <c r="C66" s="236"/>
      <c r="D66" s="237"/>
      <c r="E66" s="237"/>
      <c r="F66" s="237"/>
      <c r="G66" s="237"/>
      <c r="H66" s="238"/>
      <c r="I66" s="239"/>
      <c r="J66" s="237"/>
      <c r="K66" s="237"/>
      <c r="L66" s="238"/>
      <c r="M66" s="239">
        <v>12</v>
      </c>
      <c r="N66" s="237"/>
      <c r="O66" s="240"/>
      <c r="P66" s="240"/>
      <c r="Q66" s="240"/>
      <c r="R66" s="241"/>
      <c r="S66" s="242"/>
      <c r="T66" s="240"/>
      <c r="U66" s="240"/>
      <c r="V66" s="240"/>
      <c r="W66" s="240"/>
      <c r="X66" s="241"/>
      <c r="Y66" s="242">
        <v>5</v>
      </c>
      <c r="Z66" s="240"/>
      <c r="AA66" s="240"/>
      <c r="AB66" s="240"/>
      <c r="AC66" s="241"/>
      <c r="AD66" s="242"/>
      <c r="AE66" s="240"/>
      <c r="AF66" s="240"/>
      <c r="AG66" s="240"/>
      <c r="AH66" s="240"/>
      <c r="AI66" s="240"/>
      <c r="AJ66" s="240"/>
      <c r="AK66" s="240"/>
      <c r="AL66" s="241"/>
      <c r="AM66" s="242"/>
      <c r="AN66" s="240"/>
      <c r="AO66" s="240"/>
      <c r="AP66" s="241"/>
      <c r="AQ66" s="242">
        <v>20</v>
      </c>
      <c r="AR66" s="240"/>
      <c r="AS66" s="240"/>
      <c r="AT66" s="240"/>
      <c r="AU66" s="241"/>
      <c r="AV66" s="242"/>
      <c r="AW66" s="210"/>
      <c r="AX66" s="210"/>
      <c r="AY66" s="257"/>
      <c r="AZ66" s="258"/>
      <c r="BA66" s="227">
        <f t="shared" si="14"/>
        <v>37</v>
      </c>
      <c r="BB66" s="211">
        <f t="shared" si="10"/>
        <v>3.7</v>
      </c>
      <c r="BC66" s="214">
        <f t="shared" si="15"/>
        <v>3.75</v>
      </c>
      <c r="BD66" s="206">
        <f t="shared" si="16"/>
        <v>98.66666666666667</v>
      </c>
      <c r="BE66" s="206">
        <f t="shared" si="17"/>
        <v>-1.3333333333333286</v>
      </c>
      <c r="BF66" s="207" t="s">
        <v>69</v>
      </c>
    </row>
    <row r="67" spans="1:58" s="249" customFormat="1" ht="16.5">
      <c r="A67" s="217" t="s">
        <v>70</v>
      </c>
      <c r="B67" s="235">
        <v>0.4</v>
      </c>
      <c r="C67" s="236"/>
      <c r="D67" s="237"/>
      <c r="E67" s="237"/>
      <c r="F67" s="237"/>
      <c r="G67" s="237"/>
      <c r="H67" s="238"/>
      <c r="I67" s="239"/>
      <c r="J67" s="237"/>
      <c r="K67" s="237"/>
      <c r="L67" s="238"/>
      <c r="M67" s="239">
        <v>0.3</v>
      </c>
      <c r="N67" s="237"/>
      <c r="O67" s="240"/>
      <c r="P67" s="240"/>
      <c r="Q67" s="240"/>
      <c r="R67" s="241"/>
      <c r="S67" s="242"/>
      <c r="T67" s="240"/>
      <c r="U67" s="240"/>
      <c r="V67" s="240"/>
      <c r="W67" s="240"/>
      <c r="X67" s="241"/>
      <c r="Y67" s="242">
        <v>0.3</v>
      </c>
      <c r="Z67" s="240"/>
      <c r="AA67" s="240"/>
      <c r="AB67" s="240"/>
      <c r="AC67" s="241"/>
      <c r="AD67" s="242"/>
      <c r="AE67" s="240"/>
      <c r="AF67" s="240"/>
      <c r="AG67" s="240"/>
      <c r="AH67" s="240"/>
      <c r="AI67" s="240"/>
      <c r="AJ67" s="240"/>
      <c r="AK67" s="240"/>
      <c r="AL67" s="241"/>
      <c r="AM67" s="242"/>
      <c r="AN67" s="240"/>
      <c r="AO67" s="240"/>
      <c r="AP67" s="241"/>
      <c r="AQ67" s="242">
        <v>0.4</v>
      </c>
      <c r="AR67" s="240"/>
      <c r="AS67" s="240"/>
      <c r="AT67" s="240"/>
      <c r="AU67" s="241"/>
      <c r="AV67" s="242"/>
      <c r="AW67" s="210"/>
      <c r="AX67" s="210"/>
      <c r="AY67" s="257"/>
      <c r="AZ67" s="258"/>
      <c r="BA67" s="227">
        <f t="shared" si="14"/>
        <v>1</v>
      </c>
      <c r="BB67" s="211">
        <f t="shared" si="10"/>
        <v>0.1</v>
      </c>
      <c r="BC67" s="214">
        <f t="shared" si="15"/>
        <v>0.1</v>
      </c>
      <c r="BD67" s="212">
        <f t="shared" si="16"/>
        <v>100</v>
      </c>
      <c r="BE67" s="206">
        <f t="shared" si="17"/>
        <v>0</v>
      </c>
      <c r="BF67" s="207" t="s">
        <v>70</v>
      </c>
    </row>
    <row r="68" spans="1:58" s="249" customFormat="1" ht="16.5">
      <c r="A68" s="217" t="s">
        <v>71</v>
      </c>
      <c r="B68" s="235">
        <v>20</v>
      </c>
      <c r="C68" s="236"/>
      <c r="D68" s="237"/>
      <c r="E68" s="237"/>
      <c r="F68" s="237"/>
      <c r="G68" s="237"/>
      <c r="H68" s="238"/>
      <c r="I68" s="239"/>
      <c r="J68" s="237"/>
      <c r="K68" s="237"/>
      <c r="L68" s="238"/>
      <c r="M68" s="239"/>
      <c r="N68" s="237"/>
      <c r="O68" s="240"/>
      <c r="P68" s="240"/>
      <c r="Q68" s="240"/>
      <c r="R68" s="241"/>
      <c r="S68" s="242"/>
      <c r="T68" s="240"/>
      <c r="U68" s="240"/>
      <c r="V68" s="240"/>
      <c r="W68" s="240"/>
      <c r="X68" s="241"/>
      <c r="Y68" s="242"/>
      <c r="Z68" s="240"/>
      <c r="AA68" s="240"/>
      <c r="AB68" s="240"/>
      <c r="AC68" s="241"/>
      <c r="AD68" s="242"/>
      <c r="AE68" s="240"/>
      <c r="AF68" s="240"/>
      <c r="AG68" s="240"/>
      <c r="AH68" s="240"/>
      <c r="AI68" s="240"/>
      <c r="AJ68" s="240"/>
      <c r="AK68" s="240"/>
      <c r="AL68" s="241"/>
      <c r="AM68" s="242">
        <v>50</v>
      </c>
      <c r="AN68" s="240"/>
      <c r="AO68" s="240"/>
      <c r="AP68" s="241"/>
      <c r="AQ68" s="242"/>
      <c r="AR68" s="240"/>
      <c r="AS68" s="240"/>
      <c r="AT68" s="240"/>
      <c r="AU68" s="241"/>
      <c r="AV68" s="242"/>
      <c r="AW68" s="210"/>
      <c r="AX68" s="210"/>
      <c r="AY68" s="257"/>
      <c r="AZ68" s="258"/>
      <c r="BA68" s="228">
        <f t="shared" si="14"/>
        <v>50</v>
      </c>
      <c r="BB68" s="211">
        <f t="shared" si="10"/>
        <v>5</v>
      </c>
      <c r="BC68" s="214">
        <f t="shared" si="15"/>
        <v>5</v>
      </c>
      <c r="BD68" s="206">
        <f t="shared" si="16"/>
        <v>100</v>
      </c>
      <c r="BE68" s="206">
        <f t="shared" si="17"/>
        <v>0</v>
      </c>
      <c r="BF68" s="207" t="s">
        <v>71</v>
      </c>
    </row>
    <row r="69" spans="1:58" s="249" customFormat="1" ht="17.25" thickBot="1">
      <c r="A69" s="217" t="s">
        <v>72</v>
      </c>
      <c r="B69" s="268">
        <v>7</v>
      </c>
      <c r="C69" s="236">
        <v>4</v>
      </c>
      <c r="D69" s="237"/>
      <c r="E69" s="237"/>
      <c r="F69" s="237"/>
      <c r="G69" s="237"/>
      <c r="H69" s="238"/>
      <c r="I69" s="239"/>
      <c r="J69" s="237"/>
      <c r="K69" s="237"/>
      <c r="L69" s="238"/>
      <c r="M69" s="239"/>
      <c r="N69" s="237"/>
      <c r="O69" s="240"/>
      <c r="P69" s="240"/>
      <c r="Q69" s="240"/>
      <c r="R69" s="241"/>
      <c r="S69" s="242">
        <v>4.5</v>
      </c>
      <c r="T69" s="240"/>
      <c r="U69" s="240"/>
      <c r="V69" s="240"/>
      <c r="W69" s="240"/>
      <c r="X69" s="241"/>
      <c r="Y69" s="242"/>
      <c r="Z69" s="240"/>
      <c r="AA69" s="240"/>
      <c r="AB69" s="240"/>
      <c r="AC69" s="241"/>
      <c r="AD69" s="242"/>
      <c r="AE69" s="240"/>
      <c r="AF69" s="240"/>
      <c r="AG69" s="240"/>
      <c r="AH69" s="240"/>
      <c r="AI69" s="240"/>
      <c r="AJ69" s="240"/>
      <c r="AK69" s="240"/>
      <c r="AL69" s="241"/>
      <c r="AM69" s="242"/>
      <c r="AN69" s="240"/>
      <c r="AO69" s="240"/>
      <c r="AP69" s="241"/>
      <c r="AQ69" s="242"/>
      <c r="AR69" s="240"/>
      <c r="AS69" s="240"/>
      <c r="AT69" s="240"/>
      <c r="AU69" s="241"/>
      <c r="AV69" s="242">
        <v>9</v>
      </c>
      <c r="AW69" s="210"/>
      <c r="AX69" s="210"/>
      <c r="AY69" s="259"/>
      <c r="AZ69" s="258"/>
      <c r="BA69" s="227">
        <f>SUM(C69:AZ69)</f>
        <v>17.5</v>
      </c>
      <c r="BB69" s="211">
        <f t="shared" si="10"/>
        <v>1.75</v>
      </c>
      <c r="BC69" s="214">
        <f t="shared" si="15"/>
        <v>1.75</v>
      </c>
      <c r="BD69" s="206">
        <f t="shared" si="16"/>
        <v>100</v>
      </c>
      <c r="BE69" s="206">
        <f t="shared" si="17"/>
        <v>0</v>
      </c>
      <c r="BF69" s="207" t="s">
        <v>72</v>
      </c>
    </row>
    <row r="70" spans="1:57" s="249" customFormat="1" ht="16.5">
      <c r="A70" s="347" t="s">
        <v>136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9"/>
      <c r="BD70" s="248"/>
      <c r="BE70" s="248"/>
    </row>
    <row r="71" spans="1:57" s="249" customFormat="1" ht="16.5">
      <c r="A71" s="350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2"/>
      <c r="BD71" s="248"/>
      <c r="BE71" s="248"/>
    </row>
    <row r="72" spans="1:57" s="249" customFormat="1" ht="13.5" customHeight="1">
      <c r="A72" s="353"/>
      <c r="B72" s="351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1"/>
      <c r="BC72" s="352"/>
      <c r="BD72" s="248"/>
      <c r="BE72" s="248"/>
    </row>
    <row r="73" spans="1:59" ht="13.5" customHeight="1" thickBot="1">
      <c r="A73" s="273" t="s">
        <v>156</v>
      </c>
      <c r="B73" s="271"/>
      <c r="C73" s="252">
        <v>2</v>
      </c>
      <c r="D73" s="252"/>
      <c r="E73" s="252"/>
      <c r="F73" s="252"/>
      <c r="G73" s="252"/>
      <c r="H73" s="252"/>
      <c r="I73" s="252">
        <v>5</v>
      </c>
      <c r="J73" s="252"/>
      <c r="K73" s="252"/>
      <c r="L73" s="252"/>
      <c r="M73" s="252">
        <v>6</v>
      </c>
      <c r="N73" s="252"/>
      <c r="O73" s="252"/>
      <c r="P73" s="252"/>
      <c r="Q73" s="252"/>
      <c r="R73" s="252"/>
      <c r="S73" s="252">
        <v>7</v>
      </c>
      <c r="T73" s="252"/>
      <c r="U73" s="252"/>
      <c r="V73" s="252"/>
      <c r="W73" s="252"/>
      <c r="X73" s="252"/>
      <c r="Y73" s="252">
        <v>8</v>
      </c>
      <c r="Z73" s="252"/>
      <c r="AA73" s="252"/>
      <c r="AB73" s="252"/>
      <c r="AC73" s="252"/>
      <c r="AD73" s="252">
        <v>9</v>
      </c>
      <c r="AE73" s="252"/>
      <c r="AF73" s="252"/>
      <c r="AG73" s="252"/>
      <c r="AH73" s="252">
        <v>12</v>
      </c>
      <c r="AI73" s="252"/>
      <c r="AJ73" s="252"/>
      <c r="AK73" s="252"/>
      <c r="AL73" s="252"/>
      <c r="AM73" s="252">
        <v>13</v>
      </c>
      <c r="AN73" s="252"/>
      <c r="AO73" s="252"/>
      <c r="AP73" s="252"/>
      <c r="AQ73" s="252">
        <v>14</v>
      </c>
      <c r="AR73" s="252"/>
      <c r="AS73" s="252"/>
      <c r="AT73" s="252"/>
      <c r="AU73" s="252"/>
      <c r="AV73" s="252">
        <v>15</v>
      </c>
      <c r="AW73" s="252"/>
      <c r="AX73" s="252"/>
      <c r="AY73" s="252"/>
      <c r="AZ73" s="252"/>
      <c r="BA73" s="252"/>
      <c r="BB73" s="271"/>
      <c r="BC73" s="272"/>
      <c r="BD73" s="248"/>
      <c r="BE73" s="248"/>
      <c r="BF73" s="249"/>
      <c r="BG73" s="249"/>
    </row>
    <row r="74" spans="1:58" s="249" customFormat="1" ht="69.75" customHeight="1">
      <c r="A74" s="217" t="s">
        <v>45</v>
      </c>
      <c r="B74" s="222" t="s">
        <v>134</v>
      </c>
      <c r="C74" s="355">
        <v>1</v>
      </c>
      <c r="D74" s="355"/>
      <c r="E74" s="355"/>
      <c r="F74" s="355"/>
      <c r="G74" s="355"/>
      <c r="H74" s="355"/>
      <c r="I74" s="356">
        <v>2</v>
      </c>
      <c r="J74" s="357"/>
      <c r="K74" s="357"/>
      <c r="L74" s="357"/>
      <c r="M74" s="356">
        <v>3</v>
      </c>
      <c r="N74" s="357"/>
      <c r="O74" s="357"/>
      <c r="P74" s="357"/>
      <c r="Q74" s="357"/>
      <c r="R74" s="357"/>
      <c r="S74" s="356">
        <v>4</v>
      </c>
      <c r="T74" s="357"/>
      <c r="U74" s="357"/>
      <c r="V74" s="357"/>
      <c r="W74" s="357"/>
      <c r="X74" s="357"/>
      <c r="Y74" s="356">
        <v>5</v>
      </c>
      <c r="Z74" s="357"/>
      <c r="AA74" s="357"/>
      <c r="AB74" s="357"/>
      <c r="AC74" s="357"/>
      <c r="AD74" s="356">
        <v>6</v>
      </c>
      <c r="AE74" s="357"/>
      <c r="AF74" s="357"/>
      <c r="AG74" s="357"/>
      <c r="AH74" s="356">
        <v>7</v>
      </c>
      <c r="AI74" s="357"/>
      <c r="AJ74" s="357"/>
      <c r="AK74" s="357"/>
      <c r="AL74" s="357"/>
      <c r="AM74" s="358">
        <v>8</v>
      </c>
      <c r="AN74" s="359"/>
      <c r="AO74" s="359"/>
      <c r="AP74" s="360"/>
      <c r="AQ74" s="356">
        <v>9</v>
      </c>
      <c r="AR74" s="357"/>
      <c r="AS74" s="357"/>
      <c r="AT74" s="357"/>
      <c r="AU74" s="357"/>
      <c r="AV74" s="361">
        <v>10</v>
      </c>
      <c r="AW74" s="362"/>
      <c r="AX74" s="362"/>
      <c r="AY74" s="362"/>
      <c r="AZ74" s="362"/>
      <c r="BA74" s="226" t="s">
        <v>46</v>
      </c>
      <c r="BB74" s="208" t="s">
        <v>130</v>
      </c>
      <c r="BC74" s="213" t="s">
        <v>133</v>
      </c>
      <c r="BD74" s="208" t="s">
        <v>131</v>
      </c>
      <c r="BE74" s="208" t="s">
        <v>132</v>
      </c>
      <c r="BF74" s="208" t="s">
        <v>118</v>
      </c>
    </row>
    <row r="75" spans="1:58" s="249" customFormat="1" ht="18" customHeight="1">
      <c r="A75" s="217" t="s">
        <v>47</v>
      </c>
      <c r="B75" s="220">
        <v>300</v>
      </c>
      <c r="C75" s="236"/>
      <c r="D75" s="237"/>
      <c r="E75" s="237"/>
      <c r="F75" s="237"/>
      <c r="G75" s="237"/>
      <c r="H75" s="238"/>
      <c r="I75" s="239">
        <v>260</v>
      </c>
      <c r="J75" s="237"/>
      <c r="K75" s="237"/>
      <c r="L75" s="238"/>
      <c r="M75" s="239">
        <v>35</v>
      </c>
      <c r="N75" s="237"/>
      <c r="O75" s="240"/>
      <c r="P75" s="240"/>
      <c r="Q75" s="240"/>
      <c r="R75" s="241"/>
      <c r="S75" s="242">
        <v>150</v>
      </c>
      <c r="T75" s="240"/>
      <c r="U75" s="240"/>
      <c r="V75" s="240"/>
      <c r="W75" s="240"/>
      <c r="X75" s="241"/>
      <c r="Y75" s="242"/>
      <c r="Z75" s="240"/>
      <c r="AA75" s="240"/>
      <c r="AB75" s="240"/>
      <c r="AC75" s="241"/>
      <c r="AD75" s="242"/>
      <c r="AE75" s="240"/>
      <c r="AF75" s="240"/>
      <c r="AG75" s="240"/>
      <c r="AH75" s="240">
        <v>150</v>
      </c>
      <c r="AI75" s="240"/>
      <c r="AJ75" s="240"/>
      <c r="AK75" s="240"/>
      <c r="AL75" s="241"/>
      <c r="AM75" s="242">
        <v>75</v>
      </c>
      <c r="AN75" s="240"/>
      <c r="AO75" s="240"/>
      <c r="AP75" s="241"/>
      <c r="AQ75" s="242">
        <v>25</v>
      </c>
      <c r="AR75" s="240"/>
      <c r="AS75" s="240"/>
      <c r="AT75" s="240"/>
      <c r="AU75" s="241"/>
      <c r="AV75" s="242">
        <v>80</v>
      </c>
      <c r="AW75" s="210"/>
      <c r="AX75" s="210"/>
      <c r="AY75" s="257"/>
      <c r="AZ75" s="258"/>
      <c r="BA75" s="227">
        <f aca="true" t="shared" si="18" ref="BA75:BA81">SUM(C75:AZ75)</f>
        <v>775</v>
      </c>
      <c r="BB75" s="211">
        <f aca="true" t="shared" si="19" ref="BB75:BB103">BA75/10</f>
        <v>77.5</v>
      </c>
      <c r="BC75" s="214">
        <f aca="true" t="shared" si="20" ref="BC75:BC86">B75*25%</f>
        <v>75</v>
      </c>
      <c r="BD75" s="206">
        <f aca="true" t="shared" si="21" ref="BD75:BD85">BB75*100/BC75</f>
        <v>103.33333333333333</v>
      </c>
      <c r="BE75" s="206">
        <f aca="true" t="shared" si="22" ref="BE75:BE85">BD75-100</f>
        <v>3.3333333333333286</v>
      </c>
      <c r="BF75" s="207" t="s">
        <v>47</v>
      </c>
    </row>
    <row r="76" spans="1:58" s="249" customFormat="1" ht="15.75" customHeight="1">
      <c r="A76" s="217" t="s">
        <v>48</v>
      </c>
      <c r="B76" s="220">
        <v>150</v>
      </c>
      <c r="C76" s="236"/>
      <c r="D76" s="237"/>
      <c r="E76" s="237"/>
      <c r="F76" s="237"/>
      <c r="G76" s="237"/>
      <c r="H76" s="238"/>
      <c r="I76" s="239">
        <v>150</v>
      </c>
      <c r="J76" s="237"/>
      <c r="K76" s="237"/>
      <c r="L76" s="238"/>
      <c r="M76" s="239"/>
      <c r="N76" s="237"/>
      <c r="O76" s="240"/>
      <c r="P76" s="240"/>
      <c r="Q76" s="240"/>
      <c r="R76" s="241"/>
      <c r="S76" s="242"/>
      <c r="T76" s="240"/>
      <c r="U76" s="240"/>
      <c r="V76" s="240"/>
      <c r="W76" s="240"/>
      <c r="X76" s="241"/>
      <c r="Y76" s="242"/>
      <c r="Z76" s="240"/>
      <c r="AA76" s="240"/>
      <c r="AB76" s="240"/>
      <c r="AC76" s="241"/>
      <c r="AD76" s="242"/>
      <c r="AE76" s="240"/>
      <c r="AF76" s="240"/>
      <c r="AG76" s="240"/>
      <c r="AH76" s="240"/>
      <c r="AI76" s="240"/>
      <c r="AJ76" s="240"/>
      <c r="AK76" s="240"/>
      <c r="AL76" s="241"/>
      <c r="AM76" s="242"/>
      <c r="AN76" s="240"/>
      <c r="AO76" s="240"/>
      <c r="AP76" s="241"/>
      <c r="AQ76" s="242">
        <v>150</v>
      </c>
      <c r="AR76" s="240"/>
      <c r="AS76" s="240"/>
      <c r="AT76" s="240"/>
      <c r="AU76" s="241"/>
      <c r="AV76" s="242"/>
      <c r="AW76" s="210"/>
      <c r="AX76" s="210"/>
      <c r="AY76" s="257"/>
      <c r="AZ76" s="258"/>
      <c r="BA76" s="227">
        <f t="shared" si="18"/>
        <v>300</v>
      </c>
      <c r="BB76" s="211">
        <f t="shared" si="19"/>
        <v>30</v>
      </c>
      <c r="BC76" s="214">
        <f t="shared" si="20"/>
        <v>37.5</v>
      </c>
      <c r="BD76" s="206">
        <f t="shared" si="21"/>
        <v>80</v>
      </c>
      <c r="BE76" s="206">
        <f t="shared" si="22"/>
        <v>-20</v>
      </c>
      <c r="BF76" s="207" t="s">
        <v>48</v>
      </c>
    </row>
    <row r="77" spans="1:58" s="249" customFormat="1" ht="16.5">
      <c r="A77" s="217" t="s">
        <v>49</v>
      </c>
      <c r="B77" s="220">
        <v>30</v>
      </c>
      <c r="C77" s="236">
        <v>9</v>
      </c>
      <c r="D77" s="237"/>
      <c r="E77" s="237"/>
      <c r="F77" s="237"/>
      <c r="G77" s="237"/>
      <c r="H77" s="238"/>
      <c r="I77" s="239">
        <v>13</v>
      </c>
      <c r="J77" s="237"/>
      <c r="K77" s="237"/>
      <c r="L77" s="238"/>
      <c r="M77" s="239">
        <v>3</v>
      </c>
      <c r="N77" s="237"/>
      <c r="O77" s="240"/>
      <c r="P77" s="240"/>
      <c r="Q77" s="240"/>
      <c r="R77" s="241"/>
      <c r="S77" s="242">
        <v>4</v>
      </c>
      <c r="T77" s="240"/>
      <c r="U77" s="240"/>
      <c r="V77" s="240"/>
      <c r="W77" s="240"/>
      <c r="X77" s="241"/>
      <c r="Y77" s="242">
        <v>4</v>
      </c>
      <c r="Z77" s="240"/>
      <c r="AA77" s="240"/>
      <c r="AB77" s="240"/>
      <c r="AC77" s="241"/>
      <c r="AD77" s="242"/>
      <c r="AE77" s="240"/>
      <c r="AF77" s="240"/>
      <c r="AG77" s="240"/>
      <c r="AH77" s="240">
        <v>12</v>
      </c>
      <c r="AI77" s="240"/>
      <c r="AJ77" s="240"/>
      <c r="AK77" s="240"/>
      <c r="AL77" s="241"/>
      <c r="AM77" s="242">
        <v>10</v>
      </c>
      <c r="AN77" s="240"/>
      <c r="AO77" s="240"/>
      <c r="AP77" s="241"/>
      <c r="AQ77" s="242">
        <v>10</v>
      </c>
      <c r="AR77" s="240"/>
      <c r="AS77" s="240"/>
      <c r="AT77" s="240"/>
      <c r="AU77" s="241"/>
      <c r="AV77" s="242">
        <v>5</v>
      </c>
      <c r="AW77" s="210"/>
      <c r="AX77" s="210"/>
      <c r="AY77" s="257"/>
      <c r="AZ77" s="258"/>
      <c r="BA77" s="227">
        <f t="shared" si="18"/>
        <v>70</v>
      </c>
      <c r="BB77" s="211">
        <f t="shared" si="19"/>
        <v>7</v>
      </c>
      <c r="BC77" s="214">
        <f t="shared" si="20"/>
        <v>7.5</v>
      </c>
      <c r="BD77" s="206">
        <f t="shared" si="21"/>
        <v>93.33333333333333</v>
      </c>
      <c r="BE77" s="206">
        <f t="shared" si="22"/>
        <v>-6.666666666666671</v>
      </c>
      <c r="BF77" s="207" t="s">
        <v>49</v>
      </c>
    </row>
    <row r="78" spans="1:58" s="249" customFormat="1" ht="16.5">
      <c r="A78" s="217" t="s">
        <v>50</v>
      </c>
      <c r="B78" s="220">
        <v>40</v>
      </c>
      <c r="C78" s="236"/>
      <c r="D78" s="237"/>
      <c r="E78" s="237"/>
      <c r="F78" s="237"/>
      <c r="G78" s="237"/>
      <c r="H78" s="238"/>
      <c r="I78" s="239">
        <v>14</v>
      </c>
      <c r="J78" s="237"/>
      <c r="K78" s="237"/>
      <c r="L78" s="238"/>
      <c r="M78" s="239">
        <v>8</v>
      </c>
      <c r="N78" s="237"/>
      <c r="O78" s="240"/>
      <c r="P78" s="240"/>
      <c r="Q78" s="240"/>
      <c r="R78" s="241"/>
      <c r="S78" s="242">
        <v>8</v>
      </c>
      <c r="T78" s="240"/>
      <c r="U78" s="240"/>
      <c r="V78" s="240"/>
      <c r="W78" s="240"/>
      <c r="X78" s="241"/>
      <c r="Y78" s="242">
        <v>20</v>
      </c>
      <c r="Z78" s="240"/>
      <c r="AA78" s="240"/>
      <c r="AB78" s="240"/>
      <c r="AC78" s="241"/>
      <c r="AD78" s="242"/>
      <c r="AE78" s="240"/>
      <c r="AF78" s="240"/>
      <c r="AG78" s="240"/>
      <c r="AH78" s="240">
        <v>5</v>
      </c>
      <c r="AI78" s="240"/>
      <c r="AJ78" s="240"/>
      <c r="AK78" s="240"/>
      <c r="AL78" s="241"/>
      <c r="AM78" s="242">
        <v>10</v>
      </c>
      <c r="AN78" s="240"/>
      <c r="AO78" s="240"/>
      <c r="AP78" s="241"/>
      <c r="AQ78" s="242">
        <v>15</v>
      </c>
      <c r="AR78" s="240"/>
      <c r="AS78" s="240"/>
      <c r="AT78" s="240"/>
      <c r="AU78" s="241"/>
      <c r="AV78" s="242">
        <v>20</v>
      </c>
      <c r="AW78" s="210"/>
      <c r="AX78" s="210"/>
      <c r="AY78" s="257"/>
      <c r="AZ78" s="258"/>
      <c r="BA78" s="227">
        <f t="shared" si="18"/>
        <v>100</v>
      </c>
      <c r="BB78" s="211">
        <f t="shared" si="19"/>
        <v>10</v>
      </c>
      <c r="BC78" s="214">
        <f t="shared" si="20"/>
        <v>10</v>
      </c>
      <c r="BD78" s="206">
        <f t="shared" si="21"/>
        <v>100</v>
      </c>
      <c r="BE78" s="206">
        <f t="shared" si="22"/>
        <v>0</v>
      </c>
      <c r="BF78" s="207" t="s">
        <v>50</v>
      </c>
    </row>
    <row r="79" spans="1:58" s="249" customFormat="1" ht="16.5">
      <c r="A79" s="217" t="s">
        <v>51</v>
      </c>
      <c r="B79" s="220">
        <v>1.2</v>
      </c>
      <c r="C79" s="236"/>
      <c r="D79" s="237"/>
      <c r="E79" s="237"/>
      <c r="F79" s="237"/>
      <c r="G79" s="237"/>
      <c r="H79" s="238"/>
      <c r="I79" s="239">
        <v>3</v>
      </c>
      <c r="J79" s="237"/>
      <c r="K79" s="237"/>
      <c r="L79" s="238"/>
      <c r="M79" s="239"/>
      <c r="N79" s="237"/>
      <c r="O79" s="240"/>
      <c r="P79" s="240"/>
      <c r="Q79" s="240"/>
      <c r="R79" s="241"/>
      <c r="S79" s="242"/>
      <c r="T79" s="240"/>
      <c r="U79" s="240"/>
      <c r="V79" s="240"/>
      <c r="W79" s="240"/>
      <c r="X79" s="241"/>
      <c r="Y79" s="242"/>
      <c r="Z79" s="240"/>
      <c r="AA79" s="240"/>
      <c r="AB79" s="240"/>
      <c r="AC79" s="241"/>
      <c r="AD79" s="242"/>
      <c r="AE79" s="240"/>
      <c r="AF79" s="240"/>
      <c r="AG79" s="240"/>
      <c r="AH79" s="240"/>
      <c r="AI79" s="240"/>
      <c r="AJ79" s="240"/>
      <c r="AK79" s="240"/>
      <c r="AL79" s="241"/>
      <c r="AM79" s="242"/>
      <c r="AN79" s="240"/>
      <c r="AO79" s="240"/>
      <c r="AP79" s="241"/>
      <c r="AQ79" s="242"/>
      <c r="AR79" s="240"/>
      <c r="AS79" s="240"/>
      <c r="AT79" s="240"/>
      <c r="AU79" s="241"/>
      <c r="AV79" s="242"/>
      <c r="AW79" s="210"/>
      <c r="AX79" s="210"/>
      <c r="AY79" s="257"/>
      <c r="AZ79" s="258"/>
      <c r="BA79" s="227">
        <f t="shared" si="18"/>
        <v>3</v>
      </c>
      <c r="BB79" s="211">
        <f t="shared" si="19"/>
        <v>0.3</v>
      </c>
      <c r="BC79" s="214">
        <f t="shared" si="20"/>
        <v>0.3</v>
      </c>
      <c r="BD79" s="206">
        <f t="shared" si="21"/>
        <v>100</v>
      </c>
      <c r="BE79" s="206">
        <f t="shared" si="22"/>
        <v>0</v>
      </c>
      <c r="BF79" s="207" t="s">
        <v>51</v>
      </c>
    </row>
    <row r="80" spans="1:58" s="249" customFormat="1" ht="16.5">
      <c r="A80" s="217" t="s">
        <v>52</v>
      </c>
      <c r="B80" s="220">
        <v>150</v>
      </c>
      <c r="C80" s="236">
        <v>40</v>
      </c>
      <c r="D80" s="237"/>
      <c r="E80" s="237"/>
      <c r="F80" s="237"/>
      <c r="G80" s="237"/>
      <c r="H80" s="238"/>
      <c r="I80" s="239">
        <v>40</v>
      </c>
      <c r="J80" s="237"/>
      <c r="K80" s="237"/>
      <c r="L80" s="238"/>
      <c r="M80" s="239">
        <v>40</v>
      </c>
      <c r="N80" s="237"/>
      <c r="O80" s="240"/>
      <c r="P80" s="240"/>
      <c r="Q80" s="240"/>
      <c r="R80" s="241"/>
      <c r="S80" s="242">
        <v>40</v>
      </c>
      <c r="T80" s="240"/>
      <c r="U80" s="240"/>
      <c r="V80" s="240"/>
      <c r="W80" s="240"/>
      <c r="X80" s="241"/>
      <c r="Y80" s="242">
        <v>40</v>
      </c>
      <c r="Z80" s="240"/>
      <c r="AA80" s="240"/>
      <c r="AB80" s="240"/>
      <c r="AC80" s="241"/>
      <c r="AD80" s="242">
        <v>40</v>
      </c>
      <c r="AE80" s="240"/>
      <c r="AF80" s="240"/>
      <c r="AG80" s="240"/>
      <c r="AH80" s="240">
        <v>40</v>
      </c>
      <c r="AI80" s="240"/>
      <c r="AJ80" s="240"/>
      <c r="AK80" s="240"/>
      <c r="AL80" s="241"/>
      <c r="AM80" s="242">
        <v>35</v>
      </c>
      <c r="AN80" s="240"/>
      <c r="AO80" s="240"/>
      <c r="AP80" s="241"/>
      <c r="AQ80" s="242">
        <v>35</v>
      </c>
      <c r="AR80" s="240"/>
      <c r="AS80" s="240"/>
      <c r="AT80" s="240"/>
      <c r="AU80" s="241"/>
      <c r="AV80" s="242">
        <v>30</v>
      </c>
      <c r="AW80" s="210"/>
      <c r="AX80" s="210"/>
      <c r="AY80" s="259"/>
      <c r="AZ80" s="258"/>
      <c r="BA80" s="227">
        <f t="shared" si="18"/>
        <v>380</v>
      </c>
      <c r="BB80" s="211">
        <f t="shared" si="19"/>
        <v>38</v>
      </c>
      <c r="BC80" s="214">
        <f t="shared" si="20"/>
        <v>37.5</v>
      </c>
      <c r="BD80" s="206">
        <f t="shared" si="21"/>
        <v>101.33333333333333</v>
      </c>
      <c r="BE80" s="206">
        <f t="shared" si="22"/>
        <v>1.3333333333333286</v>
      </c>
      <c r="BF80" s="207" t="s">
        <v>52</v>
      </c>
    </row>
    <row r="81" spans="1:58" s="249" customFormat="1" ht="16.5">
      <c r="A81" s="217" t="s">
        <v>103</v>
      </c>
      <c r="B81" s="220">
        <v>80</v>
      </c>
      <c r="C81" s="236">
        <v>35</v>
      </c>
      <c r="D81" s="237"/>
      <c r="E81" s="237"/>
      <c r="F81" s="237"/>
      <c r="G81" s="237"/>
      <c r="H81" s="238"/>
      <c r="I81" s="239"/>
      <c r="J81" s="237"/>
      <c r="K81" s="237"/>
      <c r="L81" s="238"/>
      <c r="M81" s="239"/>
      <c r="N81" s="237"/>
      <c r="O81" s="240"/>
      <c r="P81" s="240"/>
      <c r="Q81" s="240"/>
      <c r="R81" s="241"/>
      <c r="S81" s="242">
        <v>35</v>
      </c>
      <c r="T81" s="240"/>
      <c r="U81" s="240"/>
      <c r="V81" s="240"/>
      <c r="W81" s="240"/>
      <c r="X81" s="241"/>
      <c r="Y81" s="242"/>
      <c r="Z81" s="240"/>
      <c r="AA81" s="240"/>
      <c r="AB81" s="240"/>
      <c r="AC81" s="241"/>
      <c r="AD81" s="242">
        <v>35</v>
      </c>
      <c r="AE81" s="240"/>
      <c r="AF81" s="240"/>
      <c r="AG81" s="240"/>
      <c r="AH81" s="240"/>
      <c r="AI81" s="240"/>
      <c r="AJ81" s="240"/>
      <c r="AK81" s="240"/>
      <c r="AL81" s="241"/>
      <c r="AM81" s="242">
        <v>30</v>
      </c>
      <c r="AN81" s="240"/>
      <c r="AO81" s="240"/>
      <c r="AP81" s="241"/>
      <c r="AQ81" s="242">
        <v>30</v>
      </c>
      <c r="AR81" s="240"/>
      <c r="AS81" s="240"/>
      <c r="AT81" s="240"/>
      <c r="AU81" s="241"/>
      <c r="AV81" s="242"/>
      <c r="AW81" s="210"/>
      <c r="AX81" s="210"/>
      <c r="AY81" s="259"/>
      <c r="AZ81" s="258"/>
      <c r="BA81" s="227">
        <f t="shared" si="18"/>
        <v>165</v>
      </c>
      <c r="BB81" s="211">
        <f t="shared" si="19"/>
        <v>16.5</v>
      </c>
      <c r="BC81" s="214">
        <f t="shared" si="20"/>
        <v>20</v>
      </c>
      <c r="BD81" s="212">
        <f t="shared" si="21"/>
        <v>82.5</v>
      </c>
      <c r="BE81" s="206">
        <f t="shared" si="22"/>
        <v>-17.5</v>
      </c>
      <c r="BF81" s="207" t="s">
        <v>103</v>
      </c>
    </row>
    <row r="82" spans="1:58" s="249" customFormat="1" ht="16.5">
      <c r="A82" s="217" t="s">
        <v>54</v>
      </c>
      <c r="B82" s="220">
        <v>188</v>
      </c>
      <c r="C82" s="236"/>
      <c r="D82" s="237"/>
      <c r="E82" s="237"/>
      <c r="F82" s="237"/>
      <c r="G82" s="237"/>
      <c r="H82" s="238"/>
      <c r="I82" s="239"/>
      <c r="J82" s="237"/>
      <c r="K82" s="237"/>
      <c r="L82" s="238"/>
      <c r="M82" s="239">
        <v>100</v>
      </c>
      <c r="N82" s="237"/>
      <c r="O82" s="240"/>
      <c r="P82" s="240"/>
      <c r="Q82" s="240"/>
      <c r="R82" s="241"/>
      <c r="S82" s="242">
        <v>100</v>
      </c>
      <c r="T82" s="240"/>
      <c r="U82" s="240"/>
      <c r="V82" s="240"/>
      <c r="W82" s="240"/>
      <c r="X82" s="241"/>
      <c r="Y82" s="242">
        <v>100</v>
      </c>
      <c r="Z82" s="240"/>
      <c r="AA82" s="240"/>
      <c r="AB82" s="240"/>
      <c r="AC82" s="241"/>
      <c r="AD82" s="242"/>
      <c r="AE82" s="240"/>
      <c r="AF82" s="240"/>
      <c r="AG82" s="240"/>
      <c r="AH82" s="240"/>
      <c r="AI82" s="240"/>
      <c r="AJ82" s="240"/>
      <c r="AK82" s="240"/>
      <c r="AL82" s="241"/>
      <c r="AM82" s="242"/>
      <c r="AN82" s="240"/>
      <c r="AO82" s="240"/>
      <c r="AP82" s="241"/>
      <c r="AQ82" s="242">
        <v>10</v>
      </c>
      <c r="AR82" s="240"/>
      <c r="AS82" s="240"/>
      <c r="AT82" s="240"/>
      <c r="AU82" s="241"/>
      <c r="AV82" s="242">
        <v>95</v>
      </c>
      <c r="AW82" s="210"/>
      <c r="AX82" s="210"/>
      <c r="AY82" s="257"/>
      <c r="AZ82" s="258"/>
      <c r="BA82" s="227">
        <f aca="true" t="shared" si="23" ref="BA82:BA101">SUM(C82:AZ82)</f>
        <v>405</v>
      </c>
      <c r="BB82" s="211">
        <f t="shared" si="19"/>
        <v>40.5</v>
      </c>
      <c r="BC82" s="214">
        <f t="shared" si="20"/>
        <v>47</v>
      </c>
      <c r="BD82" s="206">
        <f t="shared" si="21"/>
        <v>86.17021276595744</v>
      </c>
      <c r="BE82" s="206">
        <f t="shared" si="22"/>
        <v>-13.829787234042556</v>
      </c>
      <c r="BF82" s="207" t="s">
        <v>54</v>
      </c>
    </row>
    <row r="83" spans="1:58" s="249" customFormat="1" ht="13.5" customHeight="1">
      <c r="A83" s="217" t="s">
        <v>55</v>
      </c>
      <c r="B83" s="223">
        <v>77</v>
      </c>
      <c r="C83" s="236">
        <v>90</v>
      </c>
      <c r="D83" s="237"/>
      <c r="E83" s="237"/>
      <c r="F83" s="237"/>
      <c r="G83" s="237"/>
      <c r="H83" s="238"/>
      <c r="I83" s="239"/>
      <c r="J83" s="237"/>
      <c r="K83" s="237"/>
      <c r="L83" s="238"/>
      <c r="M83" s="239"/>
      <c r="N83" s="237"/>
      <c r="O83" s="240"/>
      <c r="P83" s="240"/>
      <c r="Q83" s="240"/>
      <c r="R83" s="241"/>
      <c r="S83" s="242"/>
      <c r="T83" s="240"/>
      <c r="U83" s="240"/>
      <c r="V83" s="240"/>
      <c r="W83" s="240"/>
      <c r="X83" s="241"/>
      <c r="Y83" s="242"/>
      <c r="Z83" s="240"/>
      <c r="AA83" s="240"/>
      <c r="AB83" s="240"/>
      <c r="AC83" s="241"/>
      <c r="AD83" s="242"/>
      <c r="AE83" s="240"/>
      <c r="AF83" s="240"/>
      <c r="AG83" s="240"/>
      <c r="AH83" s="240"/>
      <c r="AI83" s="240"/>
      <c r="AJ83" s="240"/>
      <c r="AK83" s="240"/>
      <c r="AL83" s="241"/>
      <c r="AM83" s="242"/>
      <c r="AN83" s="240"/>
      <c r="AO83" s="240"/>
      <c r="AP83" s="241"/>
      <c r="AQ83" s="242">
        <v>100</v>
      </c>
      <c r="AR83" s="240"/>
      <c r="AS83" s="240"/>
      <c r="AT83" s="240"/>
      <c r="AU83" s="241"/>
      <c r="AV83" s="242"/>
      <c r="AW83" s="210"/>
      <c r="AX83" s="210"/>
      <c r="AY83" s="257"/>
      <c r="AZ83" s="258"/>
      <c r="BA83" s="227">
        <f t="shared" si="23"/>
        <v>190</v>
      </c>
      <c r="BB83" s="211">
        <f t="shared" si="19"/>
        <v>19</v>
      </c>
      <c r="BC83" s="214">
        <f t="shared" si="20"/>
        <v>19.25</v>
      </c>
      <c r="BD83" s="206">
        <f t="shared" si="21"/>
        <v>98.7012987012987</v>
      </c>
      <c r="BE83" s="206">
        <f t="shared" si="22"/>
        <v>-1.2987012987013031</v>
      </c>
      <c r="BF83" s="207" t="s">
        <v>55</v>
      </c>
    </row>
    <row r="84" spans="1:58" s="249" customFormat="1" ht="30" customHeight="1">
      <c r="A84" s="217" t="s">
        <v>56</v>
      </c>
      <c r="B84" s="220">
        <v>45</v>
      </c>
      <c r="C84" s="236">
        <v>20</v>
      </c>
      <c r="D84" s="237"/>
      <c r="E84" s="237"/>
      <c r="F84" s="237"/>
      <c r="G84" s="237"/>
      <c r="H84" s="238"/>
      <c r="I84" s="239">
        <v>20</v>
      </c>
      <c r="J84" s="237"/>
      <c r="K84" s="237"/>
      <c r="L84" s="238"/>
      <c r="M84" s="239"/>
      <c r="N84" s="237"/>
      <c r="O84" s="240"/>
      <c r="P84" s="240"/>
      <c r="Q84" s="240"/>
      <c r="R84" s="241"/>
      <c r="S84" s="242"/>
      <c r="T84" s="240"/>
      <c r="U84" s="240"/>
      <c r="V84" s="240"/>
      <c r="W84" s="240"/>
      <c r="X84" s="241"/>
      <c r="Y84" s="242">
        <v>30</v>
      </c>
      <c r="Z84" s="240"/>
      <c r="AA84" s="240"/>
      <c r="AB84" s="240"/>
      <c r="AC84" s="241"/>
      <c r="AD84" s="242">
        <v>30</v>
      </c>
      <c r="AE84" s="240"/>
      <c r="AF84" s="240"/>
      <c r="AG84" s="240"/>
      <c r="AH84" s="240">
        <v>20</v>
      </c>
      <c r="AI84" s="240"/>
      <c r="AJ84" s="240"/>
      <c r="AK84" s="240"/>
      <c r="AL84" s="241"/>
      <c r="AM84" s="242"/>
      <c r="AN84" s="240"/>
      <c r="AO84" s="240"/>
      <c r="AP84" s="241"/>
      <c r="AQ84" s="242"/>
      <c r="AR84" s="240"/>
      <c r="AS84" s="240"/>
      <c r="AT84" s="240"/>
      <c r="AU84" s="241"/>
      <c r="AV84" s="242">
        <v>5</v>
      </c>
      <c r="AW84" s="210"/>
      <c r="AX84" s="210"/>
      <c r="AY84" s="257"/>
      <c r="AZ84" s="258"/>
      <c r="BA84" s="227">
        <f t="shared" si="23"/>
        <v>125</v>
      </c>
      <c r="BB84" s="211">
        <f t="shared" si="19"/>
        <v>12.5</v>
      </c>
      <c r="BC84" s="214">
        <f t="shared" si="20"/>
        <v>11.25</v>
      </c>
      <c r="BD84" s="206">
        <f t="shared" si="21"/>
        <v>111.11111111111111</v>
      </c>
      <c r="BE84" s="206">
        <f t="shared" si="22"/>
        <v>11.111111111111114</v>
      </c>
      <c r="BF84" s="207" t="s">
        <v>56</v>
      </c>
    </row>
    <row r="85" spans="1:58" s="249" customFormat="1" ht="17.25" thickBot="1">
      <c r="A85" s="217" t="s">
        <v>57</v>
      </c>
      <c r="B85" s="221">
        <v>188</v>
      </c>
      <c r="C85" s="236"/>
      <c r="D85" s="237"/>
      <c r="E85" s="237"/>
      <c r="F85" s="237"/>
      <c r="G85" s="237"/>
      <c r="H85" s="238"/>
      <c r="I85" s="239"/>
      <c r="J85" s="237"/>
      <c r="K85" s="237"/>
      <c r="L85" s="238"/>
      <c r="M85" s="239"/>
      <c r="N85" s="237"/>
      <c r="O85" s="240"/>
      <c r="P85" s="240"/>
      <c r="Q85" s="240"/>
      <c r="R85" s="241"/>
      <c r="S85" s="242">
        <v>220</v>
      </c>
      <c r="T85" s="240"/>
      <c r="U85" s="240"/>
      <c r="V85" s="240"/>
      <c r="W85" s="240"/>
      <c r="X85" s="241"/>
      <c r="Y85" s="242"/>
      <c r="Z85" s="240"/>
      <c r="AA85" s="240"/>
      <c r="AB85" s="240"/>
      <c r="AC85" s="241"/>
      <c r="AD85" s="242"/>
      <c r="AE85" s="240"/>
      <c r="AF85" s="240"/>
      <c r="AG85" s="240"/>
      <c r="AH85" s="240"/>
      <c r="AI85" s="240"/>
      <c r="AJ85" s="240"/>
      <c r="AK85" s="240"/>
      <c r="AL85" s="241"/>
      <c r="AM85" s="242"/>
      <c r="AN85" s="240"/>
      <c r="AO85" s="240"/>
      <c r="AP85" s="241"/>
      <c r="AQ85" s="242">
        <v>200</v>
      </c>
      <c r="AR85" s="240"/>
      <c r="AS85" s="240"/>
      <c r="AT85" s="240"/>
      <c r="AU85" s="241"/>
      <c r="AV85" s="242"/>
      <c r="AW85" s="210"/>
      <c r="AX85" s="210"/>
      <c r="AY85" s="257"/>
      <c r="AZ85" s="258"/>
      <c r="BA85" s="228">
        <f t="shared" si="23"/>
        <v>420</v>
      </c>
      <c r="BB85" s="211">
        <f t="shared" si="19"/>
        <v>42</v>
      </c>
      <c r="BC85" s="214">
        <f t="shared" si="20"/>
        <v>47</v>
      </c>
      <c r="BD85" s="206">
        <f t="shared" si="21"/>
        <v>89.36170212765957</v>
      </c>
      <c r="BE85" s="206">
        <f t="shared" si="22"/>
        <v>-10.63829787234043</v>
      </c>
      <c r="BF85" s="207" t="s">
        <v>57</v>
      </c>
    </row>
    <row r="86" spans="1:58" s="249" customFormat="1" ht="16.5">
      <c r="A86" s="217" t="s">
        <v>58</v>
      </c>
      <c r="B86" s="336">
        <v>350</v>
      </c>
      <c r="C86" s="236"/>
      <c r="D86" s="237"/>
      <c r="E86" s="237"/>
      <c r="F86" s="237"/>
      <c r="G86" s="237"/>
      <c r="H86" s="238"/>
      <c r="I86" s="239"/>
      <c r="J86" s="237"/>
      <c r="K86" s="237"/>
      <c r="L86" s="238"/>
      <c r="M86" s="239"/>
      <c r="N86" s="237"/>
      <c r="O86" s="240"/>
      <c r="P86" s="240"/>
      <c r="Q86" s="240"/>
      <c r="R86" s="241"/>
      <c r="S86" s="242">
        <v>54</v>
      </c>
      <c r="T86" s="240"/>
      <c r="U86" s="240"/>
      <c r="V86" s="240"/>
      <c r="W86" s="240"/>
      <c r="X86" s="241"/>
      <c r="Y86" s="242"/>
      <c r="Z86" s="240"/>
      <c r="AA86" s="240"/>
      <c r="AB86" s="240"/>
      <c r="AC86" s="241"/>
      <c r="AD86" s="242">
        <v>24</v>
      </c>
      <c r="AE86" s="240"/>
      <c r="AF86" s="240"/>
      <c r="AG86" s="240"/>
      <c r="AH86" s="240"/>
      <c r="AI86" s="240"/>
      <c r="AJ86" s="240"/>
      <c r="AK86" s="240"/>
      <c r="AL86" s="241"/>
      <c r="AM86" s="242">
        <v>34</v>
      </c>
      <c r="AN86" s="240"/>
      <c r="AO86" s="240"/>
      <c r="AP86" s="241"/>
      <c r="AQ86" s="242">
        <v>24</v>
      </c>
      <c r="AR86" s="240"/>
      <c r="AS86" s="240"/>
      <c r="AT86" s="240"/>
      <c r="AU86" s="241"/>
      <c r="AV86" s="242"/>
      <c r="AW86" s="210"/>
      <c r="AX86" s="210"/>
      <c r="AY86" s="257"/>
      <c r="AZ86" s="258"/>
      <c r="BA86" s="227">
        <f t="shared" si="23"/>
        <v>136</v>
      </c>
      <c r="BB86" s="211">
        <f t="shared" si="19"/>
        <v>13.6</v>
      </c>
      <c r="BC86" s="338">
        <f t="shared" si="20"/>
        <v>87.5</v>
      </c>
      <c r="BD86" s="346">
        <f>(BB86+BB87)*100/87.5</f>
        <v>35.657142857142865</v>
      </c>
      <c r="BE86" s="346">
        <f>BD86-100</f>
        <v>-64.34285714285713</v>
      </c>
      <c r="BF86" s="207" t="s">
        <v>58</v>
      </c>
    </row>
    <row r="87" spans="1:58" s="249" customFormat="1" ht="17.25" thickBot="1">
      <c r="A87" s="217" t="s">
        <v>59</v>
      </c>
      <c r="B87" s="337"/>
      <c r="C87" s="236">
        <v>20</v>
      </c>
      <c r="D87" s="237"/>
      <c r="E87" s="237"/>
      <c r="F87" s="237"/>
      <c r="G87" s="237"/>
      <c r="H87" s="238"/>
      <c r="I87" s="239"/>
      <c r="J87" s="237"/>
      <c r="K87" s="237"/>
      <c r="L87" s="238"/>
      <c r="M87" s="239"/>
      <c r="N87" s="237"/>
      <c r="O87" s="240"/>
      <c r="P87" s="240"/>
      <c r="Q87" s="240"/>
      <c r="R87" s="241"/>
      <c r="S87" s="242">
        <v>10</v>
      </c>
      <c r="T87" s="240"/>
      <c r="U87" s="240"/>
      <c r="V87" s="240"/>
      <c r="W87" s="240"/>
      <c r="X87" s="241"/>
      <c r="Y87" s="242"/>
      <c r="Z87" s="240"/>
      <c r="AA87" s="240"/>
      <c r="AB87" s="240"/>
      <c r="AC87" s="241"/>
      <c r="AD87" s="242">
        <v>53</v>
      </c>
      <c r="AE87" s="240"/>
      <c r="AF87" s="240"/>
      <c r="AG87" s="240"/>
      <c r="AH87" s="240"/>
      <c r="AI87" s="240"/>
      <c r="AJ87" s="240"/>
      <c r="AK87" s="240"/>
      <c r="AL87" s="241"/>
      <c r="AM87" s="242">
        <v>40</v>
      </c>
      <c r="AN87" s="240"/>
      <c r="AO87" s="240"/>
      <c r="AP87" s="241"/>
      <c r="AQ87" s="242">
        <v>53</v>
      </c>
      <c r="AR87" s="240"/>
      <c r="AS87" s="240"/>
      <c r="AT87" s="240"/>
      <c r="AU87" s="241"/>
      <c r="AV87" s="242"/>
      <c r="AW87" s="210"/>
      <c r="AX87" s="210"/>
      <c r="AY87" s="257"/>
      <c r="AZ87" s="258"/>
      <c r="BA87" s="227">
        <f t="shared" si="23"/>
        <v>176</v>
      </c>
      <c r="BB87" s="211">
        <f t="shared" si="19"/>
        <v>17.6</v>
      </c>
      <c r="BC87" s="339"/>
      <c r="BD87" s="346"/>
      <c r="BE87" s="346"/>
      <c r="BF87" s="207" t="s">
        <v>59</v>
      </c>
    </row>
    <row r="88" spans="1:58" s="249" customFormat="1" ht="16.5">
      <c r="A88" s="217" t="s">
        <v>60</v>
      </c>
      <c r="B88" s="219">
        <v>60</v>
      </c>
      <c r="C88" s="236"/>
      <c r="D88" s="237"/>
      <c r="E88" s="237"/>
      <c r="F88" s="237"/>
      <c r="G88" s="237"/>
      <c r="H88" s="238"/>
      <c r="I88" s="239"/>
      <c r="J88" s="237"/>
      <c r="K88" s="237"/>
      <c r="L88" s="238"/>
      <c r="M88" s="239"/>
      <c r="N88" s="237"/>
      <c r="O88" s="240"/>
      <c r="P88" s="240"/>
      <c r="Q88" s="240"/>
      <c r="R88" s="241"/>
      <c r="S88" s="242"/>
      <c r="T88" s="240"/>
      <c r="U88" s="240"/>
      <c r="V88" s="240"/>
      <c r="W88" s="240"/>
      <c r="X88" s="241"/>
      <c r="Y88" s="242"/>
      <c r="Z88" s="240"/>
      <c r="AA88" s="240"/>
      <c r="AB88" s="240"/>
      <c r="AC88" s="241"/>
      <c r="AD88" s="242"/>
      <c r="AE88" s="240"/>
      <c r="AF88" s="240"/>
      <c r="AG88" s="240"/>
      <c r="AH88" s="240"/>
      <c r="AI88" s="240"/>
      <c r="AJ88" s="240"/>
      <c r="AK88" s="240"/>
      <c r="AL88" s="241"/>
      <c r="AM88" s="242">
        <v>150</v>
      </c>
      <c r="AN88" s="240"/>
      <c r="AO88" s="240"/>
      <c r="AP88" s="241"/>
      <c r="AQ88" s="242"/>
      <c r="AR88" s="240"/>
      <c r="AS88" s="240"/>
      <c r="AT88" s="240"/>
      <c r="AU88" s="241"/>
      <c r="AV88" s="242"/>
      <c r="AW88" s="210"/>
      <c r="AX88" s="210"/>
      <c r="AY88" s="257"/>
      <c r="AZ88" s="258"/>
      <c r="BA88" s="227">
        <f t="shared" si="23"/>
        <v>150</v>
      </c>
      <c r="BB88" s="211">
        <f t="shared" si="19"/>
        <v>15</v>
      </c>
      <c r="BC88" s="214">
        <f aca="true" t="shared" si="24" ref="BC88:BC103">B88*25%</f>
        <v>15</v>
      </c>
      <c r="BD88" s="206">
        <f aca="true" t="shared" si="25" ref="BD88:BD102">BB88*100/BC88</f>
        <v>100</v>
      </c>
      <c r="BE88" s="206">
        <f aca="true" t="shared" si="26" ref="BE88:BE102">BD88-100</f>
        <v>0</v>
      </c>
      <c r="BF88" s="207" t="s">
        <v>60</v>
      </c>
    </row>
    <row r="89" spans="1:58" s="249" customFormat="1" ht="16.5">
      <c r="A89" s="217" t="s">
        <v>61</v>
      </c>
      <c r="B89" s="220">
        <v>40</v>
      </c>
      <c r="C89" s="236"/>
      <c r="D89" s="237"/>
      <c r="E89" s="237"/>
      <c r="F89" s="237"/>
      <c r="G89" s="237"/>
      <c r="H89" s="238"/>
      <c r="I89" s="239"/>
      <c r="J89" s="237"/>
      <c r="K89" s="237"/>
      <c r="L89" s="238"/>
      <c r="M89" s="266">
        <v>40</v>
      </c>
      <c r="N89" s="243"/>
      <c r="O89" s="244"/>
      <c r="P89" s="244"/>
      <c r="Q89" s="244"/>
      <c r="R89" s="245"/>
      <c r="S89" s="246"/>
      <c r="T89" s="244"/>
      <c r="U89" s="244"/>
      <c r="V89" s="244"/>
      <c r="W89" s="244"/>
      <c r="X89" s="245"/>
      <c r="Y89" s="246">
        <v>7</v>
      </c>
      <c r="Z89" s="244"/>
      <c r="AA89" s="244"/>
      <c r="AB89" s="244"/>
      <c r="AC89" s="245"/>
      <c r="AD89" s="246"/>
      <c r="AE89" s="244"/>
      <c r="AF89" s="244"/>
      <c r="AG89" s="244"/>
      <c r="AH89" s="244">
        <v>40</v>
      </c>
      <c r="AI89" s="244"/>
      <c r="AJ89" s="244"/>
      <c r="AK89" s="244"/>
      <c r="AL89" s="245"/>
      <c r="AM89" s="246"/>
      <c r="AN89" s="244"/>
      <c r="AO89" s="244"/>
      <c r="AP89" s="245"/>
      <c r="AQ89" s="246"/>
      <c r="AR89" s="244"/>
      <c r="AS89" s="244"/>
      <c r="AT89" s="244"/>
      <c r="AU89" s="245"/>
      <c r="AV89" s="246">
        <v>5.3</v>
      </c>
      <c r="AW89" s="210"/>
      <c r="AX89" s="210"/>
      <c r="AY89" s="257"/>
      <c r="AZ89" s="260"/>
      <c r="BA89" s="227">
        <f t="shared" si="23"/>
        <v>92.3</v>
      </c>
      <c r="BB89" s="211">
        <f t="shared" si="19"/>
        <v>9.23</v>
      </c>
      <c r="BC89" s="214">
        <f t="shared" si="24"/>
        <v>10</v>
      </c>
      <c r="BD89" s="206">
        <f t="shared" si="25"/>
        <v>92.3</v>
      </c>
      <c r="BE89" s="206">
        <f t="shared" si="26"/>
        <v>-7.700000000000003</v>
      </c>
      <c r="BF89" s="207" t="s">
        <v>120</v>
      </c>
    </row>
    <row r="90" spans="1:58" s="249" customFormat="1" ht="16.5">
      <c r="A90" s="217" t="s">
        <v>135</v>
      </c>
      <c r="B90" s="220">
        <v>15</v>
      </c>
      <c r="C90" s="236">
        <v>10</v>
      </c>
      <c r="D90" s="237"/>
      <c r="E90" s="237"/>
      <c r="F90" s="237"/>
      <c r="G90" s="237"/>
      <c r="H90" s="238"/>
      <c r="I90" s="239"/>
      <c r="J90" s="237"/>
      <c r="K90" s="237"/>
      <c r="L90" s="238"/>
      <c r="M90" s="247"/>
      <c r="N90" s="243"/>
      <c r="O90" s="244"/>
      <c r="P90" s="244"/>
      <c r="Q90" s="244"/>
      <c r="R90" s="245"/>
      <c r="S90" s="246"/>
      <c r="T90" s="244"/>
      <c r="U90" s="244"/>
      <c r="V90" s="244"/>
      <c r="W90" s="244"/>
      <c r="X90" s="245"/>
      <c r="Y90" s="246"/>
      <c r="Z90" s="244"/>
      <c r="AA90" s="244"/>
      <c r="AB90" s="244"/>
      <c r="AC90" s="245"/>
      <c r="AD90" s="246">
        <v>9</v>
      </c>
      <c r="AE90" s="244"/>
      <c r="AF90" s="244"/>
      <c r="AG90" s="244"/>
      <c r="AH90" s="244"/>
      <c r="AI90" s="244"/>
      <c r="AJ90" s="244"/>
      <c r="AK90" s="244"/>
      <c r="AL90" s="245"/>
      <c r="AM90" s="246">
        <v>9</v>
      </c>
      <c r="AN90" s="244"/>
      <c r="AO90" s="244"/>
      <c r="AP90" s="245"/>
      <c r="AQ90" s="246">
        <v>7</v>
      </c>
      <c r="AR90" s="244"/>
      <c r="AS90" s="244"/>
      <c r="AT90" s="244"/>
      <c r="AU90" s="245"/>
      <c r="AV90" s="246"/>
      <c r="AW90" s="251"/>
      <c r="AX90" s="251"/>
      <c r="AY90" s="257"/>
      <c r="AZ90" s="260"/>
      <c r="BA90" s="229">
        <f t="shared" si="23"/>
        <v>35</v>
      </c>
      <c r="BB90" s="211">
        <f t="shared" si="19"/>
        <v>3.5</v>
      </c>
      <c r="BC90" s="214">
        <f t="shared" si="24"/>
        <v>3.75</v>
      </c>
      <c r="BD90" s="230">
        <f t="shared" si="25"/>
        <v>93.33333333333333</v>
      </c>
      <c r="BE90" s="230">
        <f t="shared" si="26"/>
        <v>-6.666666666666671</v>
      </c>
      <c r="BF90" s="207" t="s">
        <v>135</v>
      </c>
    </row>
    <row r="91" spans="1:58" s="249" customFormat="1" ht="18.75" customHeight="1">
      <c r="A91" s="217" t="s">
        <v>62</v>
      </c>
      <c r="B91" s="220">
        <v>10</v>
      </c>
      <c r="C91" s="236"/>
      <c r="D91" s="237"/>
      <c r="E91" s="237"/>
      <c r="F91" s="237"/>
      <c r="G91" s="237"/>
      <c r="H91" s="238"/>
      <c r="I91" s="239"/>
      <c r="J91" s="237"/>
      <c r="K91" s="237"/>
      <c r="L91" s="238"/>
      <c r="M91" s="239"/>
      <c r="N91" s="237"/>
      <c r="O91" s="240"/>
      <c r="P91" s="240"/>
      <c r="Q91" s="240"/>
      <c r="R91" s="241"/>
      <c r="S91" s="242">
        <v>6</v>
      </c>
      <c r="T91" s="240"/>
      <c r="U91" s="240"/>
      <c r="V91" s="240"/>
      <c r="W91" s="240"/>
      <c r="X91" s="241"/>
      <c r="Y91" s="242">
        <v>4</v>
      </c>
      <c r="Z91" s="240"/>
      <c r="AA91" s="240"/>
      <c r="AB91" s="240"/>
      <c r="AC91" s="241"/>
      <c r="AD91" s="242"/>
      <c r="AE91" s="240"/>
      <c r="AF91" s="240"/>
      <c r="AG91" s="240"/>
      <c r="AH91" s="240"/>
      <c r="AI91" s="240"/>
      <c r="AJ91" s="240"/>
      <c r="AK91" s="240"/>
      <c r="AL91" s="241"/>
      <c r="AM91" s="242">
        <v>10</v>
      </c>
      <c r="AN91" s="240"/>
      <c r="AO91" s="240"/>
      <c r="AP91" s="241"/>
      <c r="AQ91" s="242"/>
      <c r="AR91" s="240"/>
      <c r="AS91" s="240"/>
      <c r="AT91" s="240"/>
      <c r="AU91" s="241"/>
      <c r="AV91" s="242">
        <v>5</v>
      </c>
      <c r="AW91" s="210"/>
      <c r="AX91" s="210"/>
      <c r="AY91" s="257"/>
      <c r="AZ91" s="258"/>
      <c r="BA91" s="227">
        <f t="shared" si="23"/>
        <v>25</v>
      </c>
      <c r="BB91" s="211">
        <f t="shared" si="19"/>
        <v>2.5</v>
      </c>
      <c r="BC91" s="214">
        <f t="shared" si="24"/>
        <v>2.5</v>
      </c>
      <c r="BD91" s="212">
        <f t="shared" si="25"/>
        <v>100</v>
      </c>
      <c r="BE91" s="206">
        <f t="shared" si="26"/>
        <v>0</v>
      </c>
      <c r="BF91" s="207" t="s">
        <v>62</v>
      </c>
    </row>
    <row r="92" spans="1:58" s="249" customFormat="1" ht="0.75" customHeight="1" hidden="1">
      <c r="A92" s="217" t="s">
        <v>63</v>
      </c>
      <c r="B92" s="220">
        <v>16</v>
      </c>
      <c r="C92" s="236">
        <v>10</v>
      </c>
      <c r="D92" s="237"/>
      <c r="E92" s="237"/>
      <c r="F92" s="237"/>
      <c r="G92" s="237"/>
      <c r="H92" s="238"/>
      <c r="I92" s="239"/>
      <c r="J92" s="237"/>
      <c r="K92" s="237"/>
      <c r="L92" s="238"/>
      <c r="M92" s="239"/>
      <c r="N92" s="237"/>
      <c r="O92" s="240"/>
      <c r="P92" s="240"/>
      <c r="Q92" s="240"/>
      <c r="R92" s="241"/>
      <c r="S92" s="242">
        <v>3</v>
      </c>
      <c r="T92" s="240"/>
      <c r="U92" s="240"/>
      <c r="V92" s="240"/>
      <c r="W92" s="240"/>
      <c r="X92" s="241"/>
      <c r="Y92" s="242">
        <v>8</v>
      </c>
      <c r="Z92" s="240"/>
      <c r="AA92" s="240"/>
      <c r="AB92" s="240"/>
      <c r="AC92" s="241"/>
      <c r="AD92" s="242"/>
      <c r="AE92" s="240"/>
      <c r="AF92" s="240"/>
      <c r="AG92" s="240"/>
      <c r="AH92" s="240"/>
      <c r="AI92" s="240"/>
      <c r="AJ92" s="240"/>
      <c r="AK92" s="240"/>
      <c r="AL92" s="241"/>
      <c r="AM92" s="242">
        <v>6</v>
      </c>
      <c r="AN92" s="240"/>
      <c r="AO92" s="240"/>
      <c r="AP92" s="241"/>
      <c r="AQ92" s="242"/>
      <c r="AR92" s="240"/>
      <c r="AS92" s="240"/>
      <c r="AT92" s="240"/>
      <c r="AU92" s="241"/>
      <c r="AV92" s="242">
        <v>8</v>
      </c>
      <c r="AW92" s="210"/>
      <c r="AX92" s="210"/>
      <c r="AY92" s="257"/>
      <c r="AZ92" s="258"/>
      <c r="BA92" s="228">
        <f t="shared" si="23"/>
        <v>35</v>
      </c>
      <c r="BB92" s="211">
        <f t="shared" si="19"/>
        <v>3.5</v>
      </c>
      <c r="BC92" s="214">
        <f t="shared" si="24"/>
        <v>4</v>
      </c>
      <c r="BD92" s="212">
        <f t="shared" si="25"/>
        <v>87.5</v>
      </c>
      <c r="BE92" s="206">
        <f t="shared" si="26"/>
        <v>-12.5</v>
      </c>
      <c r="BF92" s="207" t="s">
        <v>63</v>
      </c>
    </row>
    <row r="93" spans="1:58" s="249" customFormat="1" ht="16.5">
      <c r="A93" s="217" t="s">
        <v>64</v>
      </c>
      <c r="B93" s="220">
        <v>200</v>
      </c>
      <c r="C93" s="236">
        <v>150</v>
      </c>
      <c r="D93" s="237"/>
      <c r="E93" s="237"/>
      <c r="F93" s="237"/>
      <c r="G93" s="237"/>
      <c r="H93" s="238"/>
      <c r="I93" s="239"/>
      <c r="J93" s="237"/>
      <c r="K93" s="237"/>
      <c r="L93" s="238"/>
      <c r="M93" s="239"/>
      <c r="N93" s="237"/>
      <c r="O93" s="240"/>
      <c r="P93" s="240"/>
      <c r="Q93" s="240"/>
      <c r="R93" s="241"/>
      <c r="S93" s="242"/>
      <c r="T93" s="240"/>
      <c r="U93" s="240"/>
      <c r="V93" s="240"/>
      <c r="W93" s="240"/>
      <c r="X93" s="241"/>
      <c r="Y93" s="242"/>
      <c r="Z93" s="240"/>
      <c r="AA93" s="240"/>
      <c r="AB93" s="240"/>
      <c r="AC93" s="241"/>
      <c r="AD93" s="242">
        <v>170</v>
      </c>
      <c r="AE93" s="240"/>
      <c r="AF93" s="240"/>
      <c r="AG93" s="240"/>
      <c r="AH93" s="240">
        <v>160</v>
      </c>
      <c r="AI93" s="240"/>
      <c r="AJ93" s="240"/>
      <c r="AK93" s="240"/>
      <c r="AL93" s="241"/>
      <c r="AM93" s="242"/>
      <c r="AN93" s="240"/>
      <c r="AO93" s="240"/>
      <c r="AP93" s="241"/>
      <c r="AQ93" s="242"/>
      <c r="AR93" s="240"/>
      <c r="AS93" s="240"/>
      <c r="AT93" s="240"/>
      <c r="AU93" s="241"/>
      <c r="AV93" s="242"/>
      <c r="AW93" s="210"/>
      <c r="AX93" s="210"/>
      <c r="AY93" s="257"/>
      <c r="AZ93" s="258"/>
      <c r="BA93" s="227">
        <f t="shared" si="23"/>
        <v>480</v>
      </c>
      <c r="BB93" s="211">
        <f t="shared" si="19"/>
        <v>48</v>
      </c>
      <c r="BC93" s="214">
        <f t="shared" si="24"/>
        <v>50</v>
      </c>
      <c r="BD93" s="206">
        <f t="shared" si="25"/>
        <v>96</v>
      </c>
      <c r="BE93" s="206">
        <f t="shared" si="26"/>
        <v>-4</v>
      </c>
      <c r="BF93" s="207" t="s">
        <v>64</v>
      </c>
    </row>
    <row r="94" spans="1:58" s="249" customFormat="1" ht="16.5">
      <c r="A94" s="217" t="s">
        <v>65</v>
      </c>
      <c r="B94" s="220">
        <v>1.6</v>
      </c>
      <c r="C94" s="236"/>
      <c r="D94" s="237"/>
      <c r="E94" s="237"/>
      <c r="F94" s="237"/>
      <c r="G94" s="237"/>
      <c r="H94" s="238"/>
      <c r="I94" s="239"/>
      <c r="J94" s="237"/>
      <c r="K94" s="237"/>
      <c r="L94" s="238"/>
      <c r="M94" s="239"/>
      <c r="N94" s="237"/>
      <c r="O94" s="240"/>
      <c r="P94" s="240"/>
      <c r="Q94" s="240"/>
      <c r="R94" s="241"/>
      <c r="S94" s="242">
        <v>2</v>
      </c>
      <c r="T94" s="240"/>
      <c r="U94" s="240"/>
      <c r="V94" s="240"/>
      <c r="W94" s="240"/>
      <c r="X94" s="241"/>
      <c r="Y94" s="242"/>
      <c r="Z94" s="240"/>
      <c r="AA94" s="240"/>
      <c r="AB94" s="240"/>
      <c r="AC94" s="241"/>
      <c r="AD94" s="242"/>
      <c r="AE94" s="240"/>
      <c r="AF94" s="240"/>
      <c r="AG94" s="240"/>
      <c r="AH94" s="240"/>
      <c r="AI94" s="240"/>
      <c r="AJ94" s="240"/>
      <c r="AK94" s="240"/>
      <c r="AL94" s="241"/>
      <c r="AM94" s="242">
        <v>1.3</v>
      </c>
      <c r="AN94" s="240"/>
      <c r="AO94" s="240"/>
      <c r="AP94" s="241"/>
      <c r="AQ94" s="242"/>
      <c r="AR94" s="240"/>
      <c r="AS94" s="240"/>
      <c r="AT94" s="240"/>
      <c r="AU94" s="241"/>
      <c r="AV94" s="242">
        <v>1.4</v>
      </c>
      <c r="AW94" s="210"/>
      <c r="AX94" s="210"/>
      <c r="AY94" s="257"/>
      <c r="AZ94" s="258"/>
      <c r="BA94" s="227">
        <f t="shared" si="23"/>
        <v>4.699999999999999</v>
      </c>
      <c r="BB94" s="211">
        <f t="shared" si="19"/>
        <v>0.4699999999999999</v>
      </c>
      <c r="BC94" s="214">
        <f t="shared" si="24"/>
        <v>0.4</v>
      </c>
      <c r="BD94" s="212">
        <f t="shared" si="25"/>
        <v>117.49999999999997</v>
      </c>
      <c r="BE94" s="206">
        <f t="shared" si="26"/>
        <v>17.49999999999997</v>
      </c>
      <c r="BF94" s="207" t="s">
        <v>65</v>
      </c>
    </row>
    <row r="95" spans="1:58" s="249" customFormat="1" ht="15" customHeight="1">
      <c r="A95" s="217" t="s">
        <v>63</v>
      </c>
      <c r="B95" s="220">
        <v>16</v>
      </c>
      <c r="C95" s="236">
        <v>10</v>
      </c>
      <c r="D95" s="237"/>
      <c r="E95" s="237"/>
      <c r="F95" s="237"/>
      <c r="G95" s="237"/>
      <c r="H95" s="238"/>
      <c r="I95" s="239"/>
      <c r="J95" s="237"/>
      <c r="K95" s="237"/>
      <c r="L95" s="238"/>
      <c r="M95" s="239"/>
      <c r="N95" s="237"/>
      <c r="O95" s="240"/>
      <c r="P95" s="240"/>
      <c r="Q95" s="240"/>
      <c r="R95" s="241"/>
      <c r="S95" s="242"/>
      <c r="T95" s="240"/>
      <c r="U95" s="240"/>
      <c r="V95" s="240"/>
      <c r="W95" s="240"/>
      <c r="X95" s="241"/>
      <c r="Y95" s="242"/>
      <c r="Z95" s="240"/>
      <c r="AA95" s="240"/>
      <c r="AB95" s="240"/>
      <c r="AC95" s="241"/>
      <c r="AD95" s="242"/>
      <c r="AE95" s="240"/>
      <c r="AF95" s="240"/>
      <c r="AG95" s="240"/>
      <c r="AH95" s="240"/>
      <c r="AI95" s="240"/>
      <c r="AJ95" s="240"/>
      <c r="AK95" s="240"/>
      <c r="AL95" s="241"/>
      <c r="AM95" s="242"/>
      <c r="AN95" s="240"/>
      <c r="AO95" s="240"/>
      <c r="AP95" s="241"/>
      <c r="AQ95" s="242"/>
      <c r="AR95" s="240"/>
      <c r="AS95" s="240"/>
      <c r="AT95" s="240"/>
      <c r="AU95" s="241"/>
      <c r="AV95" s="242"/>
      <c r="AW95" s="210"/>
      <c r="AX95" s="210"/>
      <c r="AY95" s="257"/>
      <c r="AZ95" s="258"/>
      <c r="BA95" s="227">
        <f t="shared" si="23"/>
        <v>10</v>
      </c>
      <c r="BB95" s="211">
        <f t="shared" si="19"/>
        <v>1</v>
      </c>
      <c r="BC95" s="214">
        <f t="shared" si="24"/>
        <v>4</v>
      </c>
      <c r="BD95" s="230">
        <f t="shared" si="25"/>
        <v>25</v>
      </c>
      <c r="BE95" s="230">
        <f t="shared" si="26"/>
        <v>-75</v>
      </c>
      <c r="BF95" s="207" t="s">
        <v>63</v>
      </c>
    </row>
    <row r="96" spans="1:58" s="249" customFormat="1" ht="16.5">
      <c r="A96" s="217" t="s">
        <v>67</v>
      </c>
      <c r="B96" s="220">
        <v>52</v>
      </c>
      <c r="C96" s="236"/>
      <c r="D96" s="237"/>
      <c r="E96" s="237"/>
      <c r="F96" s="237"/>
      <c r="G96" s="237"/>
      <c r="H96" s="238"/>
      <c r="I96" s="239"/>
      <c r="J96" s="237"/>
      <c r="K96" s="237"/>
      <c r="L96" s="238"/>
      <c r="M96" s="239"/>
      <c r="N96" s="237"/>
      <c r="O96" s="240"/>
      <c r="P96" s="240"/>
      <c r="Q96" s="240"/>
      <c r="R96" s="241"/>
      <c r="S96" s="242">
        <v>40</v>
      </c>
      <c r="T96" s="240"/>
      <c r="U96" s="240"/>
      <c r="V96" s="240"/>
      <c r="W96" s="240"/>
      <c r="X96" s="241"/>
      <c r="Y96" s="242"/>
      <c r="Z96" s="240"/>
      <c r="AA96" s="240"/>
      <c r="AB96" s="240"/>
      <c r="AC96" s="241"/>
      <c r="AD96" s="242">
        <v>90</v>
      </c>
      <c r="AE96" s="240"/>
      <c r="AF96" s="240"/>
      <c r="AG96" s="240"/>
      <c r="AH96" s="240"/>
      <c r="AI96" s="240"/>
      <c r="AJ96" s="240"/>
      <c r="AK96" s="240"/>
      <c r="AL96" s="241"/>
      <c r="AM96" s="242"/>
      <c r="AN96" s="240"/>
      <c r="AO96" s="240"/>
      <c r="AP96" s="241"/>
      <c r="AQ96" s="242"/>
      <c r="AR96" s="240"/>
      <c r="AS96" s="240"/>
      <c r="AT96" s="240"/>
      <c r="AU96" s="241"/>
      <c r="AV96" s="242"/>
      <c r="AW96" s="210"/>
      <c r="AX96" s="210"/>
      <c r="AY96" s="257"/>
      <c r="AZ96" s="258"/>
      <c r="BA96" s="227">
        <f t="shared" si="23"/>
        <v>130</v>
      </c>
      <c r="BB96" s="211">
        <f t="shared" si="19"/>
        <v>13</v>
      </c>
      <c r="BC96" s="214">
        <f t="shared" si="24"/>
        <v>13</v>
      </c>
      <c r="BD96" s="206">
        <f t="shared" si="25"/>
        <v>100</v>
      </c>
      <c r="BE96" s="206">
        <f t="shared" si="26"/>
        <v>0</v>
      </c>
      <c r="BF96" s="207" t="s">
        <v>67</v>
      </c>
    </row>
    <row r="97" spans="1:58" s="249" customFormat="1" ht="16.5">
      <c r="A97" s="217" t="s">
        <v>68</v>
      </c>
      <c r="B97" s="220">
        <v>50</v>
      </c>
      <c r="C97" s="236"/>
      <c r="D97" s="237"/>
      <c r="E97" s="237"/>
      <c r="F97" s="237"/>
      <c r="G97" s="237"/>
      <c r="H97" s="238"/>
      <c r="I97" s="239"/>
      <c r="J97" s="237"/>
      <c r="K97" s="237"/>
      <c r="L97" s="238"/>
      <c r="M97" s="239"/>
      <c r="N97" s="237"/>
      <c r="O97" s="240"/>
      <c r="P97" s="240"/>
      <c r="Q97" s="240"/>
      <c r="R97" s="241"/>
      <c r="S97" s="242"/>
      <c r="T97" s="240"/>
      <c r="U97" s="240"/>
      <c r="V97" s="240"/>
      <c r="W97" s="240"/>
      <c r="X97" s="241"/>
      <c r="Y97" s="242">
        <v>60</v>
      </c>
      <c r="Z97" s="240"/>
      <c r="AA97" s="240"/>
      <c r="AB97" s="240"/>
      <c r="AC97" s="241"/>
      <c r="AD97" s="242"/>
      <c r="AE97" s="240"/>
      <c r="AF97" s="240"/>
      <c r="AG97" s="240"/>
      <c r="AH97" s="240"/>
      <c r="AI97" s="240"/>
      <c r="AJ97" s="240"/>
      <c r="AK97" s="240"/>
      <c r="AL97" s="241"/>
      <c r="AM97" s="242"/>
      <c r="AN97" s="240"/>
      <c r="AO97" s="240"/>
      <c r="AP97" s="241"/>
      <c r="AQ97" s="242"/>
      <c r="AR97" s="240"/>
      <c r="AS97" s="240"/>
      <c r="AT97" s="240"/>
      <c r="AU97" s="241"/>
      <c r="AV97" s="242">
        <v>70</v>
      </c>
      <c r="AW97" s="210"/>
      <c r="AX97" s="210"/>
      <c r="AY97" s="257"/>
      <c r="AZ97" s="258"/>
      <c r="BA97" s="227">
        <f t="shared" si="23"/>
        <v>130</v>
      </c>
      <c r="BB97" s="211">
        <f t="shared" si="19"/>
        <v>13</v>
      </c>
      <c r="BC97" s="214">
        <f t="shared" si="24"/>
        <v>12.5</v>
      </c>
      <c r="BD97" s="206">
        <f t="shared" si="25"/>
        <v>104</v>
      </c>
      <c r="BE97" s="206">
        <f t="shared" si="26"/>
        <v>4</v>
      </c>
      <c r="BF97" s="207" t="s">
        <v>68</v>
      </c>
    </row>
    <row r="98" spans="1:58" s="249" customFormat="1" ht="16.5">
      <c r="A98" s="217" t="s">
        <v>16</v>
      </c>
      <c r="B98" s="220">
        <v>10</v>
      </c>
      <c r="C98" s="236"/>
      <c r="D98" s="237"/>
      <c r="E98" s="237"/>
      <c r="F98" s="237"/>
      <c r="G98" s="237"/>
      <c r="H98" s="238"/>
      <c r="I98" s="239">
        <v>10</v>
      </c>
      <c r="J98" s="237"/>
      <c r="K98" s="237"/>
      <c r="L98" s="238"/>
      <c r="M98" s="239">
        <v>10</v>
      </c>
      <c r="N98" s="237"/>
      <c r="O98" s="240"/>
      <c r="P98" s="240"/>
      <c r="Q98" s="240"/>
      <c r="R98" s="241"/>
      <c r="S98" s="242"/>
      <c r="T98" s="240"/>
      <c r="U98" s="240"/>
      <c r="V98" s="240"/>
      <c r="W98" s="240"/>
      <c r="X98" s="241"/>
      <c r="Y98" s="242"/>
      <c r="Z98" s="240"/>
      <c r="AA98" s="240"/>
      <c r="AB98" s="240"/>
      <c r="AC98" s="241"/>
      <c r="AD98" s="242"/>
      <c r="AE98" s="240"/>
      <c r="AF98" s="240"/>
      <c r="AG98" s="240"/>
      <c r="AH98" s="240"/>
      <c r="AI98" s="240"/>
      <c r="AJ98" s="240"/>
      <c r="AK98" s="240"/>
      <c r="AL98" s="241"/>
      <c r="AM98" s="242"/>
      <c r="AN98" s="240"/>
      <c r="AO98" s="240"/>
      <c r="AP98" s="241"/>
      <c r="AQ98" s="242"/>
      <c r="AR98" s="240"/>
      <c r="AS98" s="240"/>
      <c r="AT98" s="240"/>
      <c r="AU98" s="241"/>
      <c r="AV98" s="242"/>
      <c r="AW98" s="210"/>
      <c r="AX98" s="210"/>
      <c r="AY98" s="257"/>
      <c r="AZ98" s="258"/>
      <c r="BA98" s="227">
        <f t="shared" si="23"/>
        <v>20</v>
      </c>
      <c r="BB98" s="211">
        <f t="shared" si="19"/>
        <v>2</v>
      </c>
      <c r="BC98" s="214">
        <f t="shared" si="24"/>
        <v>2.5</v>
      </c>
      <c r="BD98" s="212">
        <f t="shared" si="25"/>
        <v>80</v>
      </c>
      <c r="BE98" s="206">
        <f t="shared" si="26"/>
        <v>-20</v>
      </c>
      <c r="BF98" s="207" t="s">
        <v>16</v>
      </c>
    </row>
    <row r="99" spans="1:58" s="249" customFormat="1" ht="16.5" customHeight="1">
      <c r="A99" s="217" t="s">
        <v>69</v>
      </c>
      <c r="B99" s="220">
        <v>10</v>
      </c>
      <c r="C99" s="236"/>
      <c r="D99" s="237"/>
      <c r="E99" s="237"/>
      <c r="F99" s="237"/>
      <c r="G99" s="237"/>
      <c r="H99" s="238"/>
      <c r="I99" s="239"/>
      <c r="J99" s="237"/>
      <c r="K99" s="237"/>
      <c r="L99" s="238"/>
      <c r="M99" s="239">
        <v>9</v>
      </c>
      <c r="N99" s="237"/>
      <c r="O99" s="240"/>
      <c r="P99" s="240"/>
      <c r="Q99" s="240"/>
      <c r="R99" s="241"/>
      <c r="S99" s="242"/>
      <c r="T99" s="240"/>
      <c r="U99" s="240"/>
      <c r="V99" s="240"/>
      <c r="W99" s="240"/>
      <c r="X99" s="241"/>
      <c r="Y99" s="242"/>
      <c r="Z99" s="240"/>
      <c r="AA99" s="240"/>
      <c r="AB99" s="240"/>
      <c r="AC99" s="241"/>
      <c r="AD99" s="242"/>
      <c r="AE99" s="240"/>
      <c r="AF99" s="240"/>
      <c r="AG99" s="240"/>
      <c r="AH99" s="240"/>
      <c r="AI99" s="240"/>
      <c r="AJ99" s="240"/>
      <c r="AK99" s="240"/>
      <c r="AL99" s="241"/>
      <c r="AM99" s="242"/>
      <c r="AN99" s="240"/>
      <c r="AO99" s="240"/>
      <c r="AP99" s="241"/>
      <c r="AQ99" s="242">
        <v>20</v>
      </c>
      <c r="AR99" s="240"/>
      <c r="AS99" s="240"/>
      <c r="AT99" s="240"/>
      <c r="AU99" s="241"/>
      <c r="AV99" s="242"/>
      <c r="AW99" s="210"/>
      <c r="AX99" s="210"/>
      <c r="AY99" s="257"/>
      <c r="AZ99" s="258"/>
      <c r="BA99" s="227">
        <f t="shared" si="23"/>
        <v>29</v>
      </c>
      <c r="BB99" s="211">
        <f t="shared" si="19"/>
        <v>2.9</v>
      </c>
      <c r="BC99" s="214">
        <f t="shared" si="24"/>
        <v>2.5</v>
      </c>
      <c r="BD99" s="212">
        <f t="shared" si="25"/>
        <v>116</v>
      </c>
      <c r="BE99" s="206">
        <f t="shared" si="26"/>
        <v>16</v>
      </c>
      <c r="BF99" s="207" t="s">
        <v>69</v>
      </c>
    </row>
    <row r="100" spans="1:58" s="249" customFormat="1" ht="16.5">
      <c r="A100" s="217" t="s">
        <v>70</v>
      </c>
      <c r="B100" s="220">
        <v>0.4</v>
      </c>
      <c r="C100" s="236"/>
      <c r="D100" s="237"/>
      <c r="E100" s="237"/>
      <c r="F100" s="237"/>
      <c r="G100" s="237"/>
      <c r="H100" s="238"/>
      <c r="I100" s="239"/>
      <c r="J100" s="237"/>
      <c r="K100" s="237"/>
      <c r="L100" s="238"/>
      <c r="M100" s="239">
        <v>0.3</v>
      </c>
      <c r="N100" s="237"/>
      <c r="O100" s="240"/>
      <c r="P100" s="240"/>
      <c r="Q100" s="240"/>
      <c r="R100" s="241"/>
      <c r="S100" s="242"/>
      <c r="T100" s="240"/>
      <c r="U100" s="240"/>
      <c r="V100" s="240"/>
      <c r="W100" s="240"/>
      <c r="X100" s="241"/>
      <c r="Y100" s="242">
        <v>0.35</v>
      </c>
      <c r="Z100" s="240"/>
      <c r="AA100" s="240"/>
      <c r="AB100" s="240"/>
      <c r="AC100" s="241"/>
      <c r="AD100" s="242"/>
      <c r="AE100" s="240"/>
      <c r="AF100" s="240"/>
      <c r="AG100" s="240"/>
      <c r="AH100" s="240"/>
      <c r="AI100" s="240"/>
      <c r="AJ100" s="240"/>
      <c r="AK100" s="240"/>
      <c r="AL100" s="241"/>
      <c r="AM100" s="242"/>
      <c r="AN100" s="240"/>
      <c r="AO100" s="240"/>
      <c r="AP100" s="241"/>
      <c r="AQ100" s="242">
        <v>0.35</v>
      </c>
      <c r="AR100" s="240"/>
      <c r="AS100" s="240"/>
      <c r="AT100" s="240"/>
      <c r="AU100" s="241"/>
      <c r="AV100" s="242"/>
      <c r="AW100" s="210"/>
      <c r="AX100" s="210"/>
      <c r="AY100" s="257"/>
      <c r="AZ100" s="258"/>
      <c r="BA100" s="227">
        <f t="shared" si="23"/>
        <v>0.9999999999999999</v>
      </c>
      <c r="BB100" s="211">
        <f t="shared" si="19"/>
        <v>0.09999999999999999</v>
      </c>
      <c r="BC100" s="214">
        <f t="shared" si="24"/>
        <v>0.1</v>
      </c>
      <c r="BD100" s="212">
        <f t="shared" si="25"/>
        <v>100</v>
      </c>
      <c r="BE100" s="206">
        <f t="shared" si="26"/>
        <v>0</v>
      </c>
      <c r="BF100" s="207" t="s">
        <v>70</v>
      </c>
    </row>
    <row r="101" spans="1:58" s="249" customFormat="1" ht="15.75" customHeight="1">
      <c r="A101" s="217" t="s">
        <v>71</v>
      </c>
      <c r="B101" s="220">
        <v>15</v>
      </c>
      <c r="C101" s="236"/>
      <c r="D101" s="237"/>
      <c r="E101" s="237"/>
      <c r="F101" s="237"/>
      <c r="G101" s="237"/>
      <c r="H101" s="238"/>
      <c r="I101" s="239"/>
      <c r="J101" s="237"/>
      <c r="K101" s="237"/>
      <c r="L101" s="238"/>
      <c r="M101" s="239"/>
      <c r="N101" s="237"/>
      <c r="O101" s="240"/>
      <c r="P101" s="240"/>
      <c r="Q101" s="240"/>
      <c r="R101" s="241"/>
      <c r="S101" s="242"/>
      <c r="T101" s="240"/>
      <c r="U101" s="240"/>
      <c r="V101" s="240"/>
      <c r="W101" s="240"/>
      <c r="X101" s="241"/>
      <c r="Y101" s="242"/>
      <c r="Z101" s="240"/>
      <c r="AA101" s="240"/>
      <c r="AB101" s="240"/>
      <c r="AC101" s="241"/>
      <c r="AD101" s="242"/>
      <c r="AE101" s="240"/>
      <c r="AF101" s="240"/>
      <c r="AG101" s="240"/>
      <c r="AH101" s="240"/>
      <c r="AI101" s="240"/>
      <c r="AJ101" s="240"/>
      <c r="AK101" s="240"/>
      <c r="AL101" s="241"/>
      <c r="AM101" s="256">
        <v>40</v>
      </c>
      <c r="AN101" s="240"/>
      <c r="AO101" s="240"/>
      <c r="AP101" s="241"/>
      <c r="AQ101" s="242"/>
      <c r="AR101" s="240"/>
      <c r="AS101" s="240"/>
      <c r="AT101" s="240"/>
      <c r="AU101" s="241"/>
      <c r="AV101" s="242"/>
      <c r="AW101" s="210"/>
      <c r="AX101" s="210"/>
      <c r="AY101" s="257"/>
      <c r="AZ101" s="258"/>
      <c r="BA101" s="228">
        <f t="shared" si="23"/>
        <v>40</v>
      </c>
      <c r="BB101" s="211">
        <f t="shared" si="19"/>
        <v>4</v>
      </c>
      <c r="BC101" s="214">
        <f t="shared" si="24"/>
        <v>3.75</v>
      </c>
      <c r="BD101" s="206">
        <f t="shared" si="25"/>
        <v>106.66666666666667</v>
      </c>
      <c r="BE101" s="206">
        <f t="shared" si="26"/>
        <v>6.666666666666671</v>
      </c>
      <c r="BF101" s="207" t="s">
        <v>71</v>
      </c>
    </row>
    <row r="102" spans="1:58" s="249" customFormat="1" ht="17.25" thickBot="1">
      <c r="A102" s="217" t="s">
        <v>72</v>
      </c>
      <c r="B102" s="221">
        <v>5</v>
      </c>
      <c r="C102" s="236"/>
      <c r="D102" s="237"/>
      <c r="E102" s="237"/>
      <c r="F102" s="237"/>
      <c r="G102" s="237"/>
      <c r="H102" s="238"/>
      <c r="I102" s="239"/>
      <c r="J102" s="237"/>
      <c r="K102" s="237"/>
      <c r="L102" s="238"/>
      <c r="M102" s="239"/>
      <c r="N102" s="237"/>
      <c r="O102" s="240"/>
      <c r="P102" s="240"/>
      <c r="Q102" s="240"/>
      <c r="R102" s="241"/>
      <c r="S102" s="242"/>
      <c r="T102" s="240"/>
      <c r="U102" s="240"/>
      <c r="V102" s="240"/>
      <c r="W102" s="240"/>
      <c r="X102" s="241"/>
      <c r="Y102" s="242"/>
      <c r="Z102" s="240"/>
      <c r="AA102" s="240"/>
      <c r="AB102" s="240"/>
      <c r="AC102" s="241"/>
      <c r="AD102" s="242"/>
      <c r="AE102" s="240"/>
      <c r="AF102" s="240"/>
      <c r="AG102" s="240"/>
      <c r="AH102" s="240"/>
      <c r="AI102" s="240"/>
      <c r="AJ102" s="240"/>
      <c r="AK102" s="240"/>
      <c r="AL102" s="241"/>
      <c r="AM102" s="242"/>
      <c r="AN102" s="240"/>
      <c r="AO102" s="240"/>
      <c r="AP102" s="241"/>
      <c r="AQ102" s="242"/>
      <c r="AR102" s="240"/>
      <c r="AS102" s="240"/>
      <c r="AT102" s="240"/>
      <c r="AU102" s="241"/>
      <c r="AV102" s="242">
        <v>12.5</v>
      </c>
      <c r="AW102" s="210"/>
      <c r="AX102" s="210"/>
      <c r="AY102" s="259"/>
      <c r="AZ102" s="258"/>
      <c r="BA102" s="227">
        <f>SUM(C102:AZ102)</f>
        <v>12.5</v>
      </c>
      <c r="BB102" s="211">
        <f t="shared" si="19"/>
        <v>1.25</v>
      </c>
      <c r="BC102" s="214">
        <f t="shared" si="24"/>
        <v>1.25</v>
      </c>
      <c r="BD102" s="206">
        <f t="shared" si="25"/>
        <v>100</v>
      </c>
      <c r="BE102" s="206">
        <f t="shared" si="26"/>
        <v>0</v>
      </c>
      <c r="BF102" s="207" t="s">
        <v>72</v>
      </c>
    </row>
    <row r="103" spans="1:58" s="249" customFormat="1" ht="16.5">
      <c r="A103" s="207"/>
      <c r="B103" s="218"/>
      <c r="C103" s="209"/>
      <c r="D103" s="209"/>
      <c r="E103" s="209"/>
      <c r="F103" s="209"/>
      <c r="G103" s="209"/>
      <c r="H103" s="215"/>
      <c r="I103" s="216"/>
      <c r="J103" s="209"/>
      <c r="K103" s="209"/>
      <c r="L103" s="215"/>
      <c r="M103" s="216"/>
      <c r="N103" s="209"/>
      <c r="O103" s="210"/>
      <c r="P103" s="210"/>
      <c r="Q103" s="210"/>
      <c r="R103" s="224"/>
      <c r="S103" s="225"/>
      <c r="T103" s="210"/>
      <c r="U103" s="210"/>
      <c r="V103" s="210"/>
      <c r="W103" s="210"/>
      <c r="X103" s="224"/>
      <c r="Y103" s="225"/>
      <c r="Z103" s="210"/>
      <c r="AA103" s="210"/>
      <c r="AB103" s="210"/>
      <c r="AC103" s="224"/>
      <c r="AD103" s="225"/>
      <c r="AE103" s="210"/>
      <c r="AF103" s="210"/>
      <c r="AG103" s="210"/>
      <c r="AH103" s="210"/>
      <c r="AI103" s="210"/>
      <c r="AJ103" s="210"/>
      <c r="AK103" s="210"/>
      <c r="AL103" s="224"/>
      <c r="AM103" s="225"/>
      <c r="AN103" s="210"/>
      <c r="AO103" s="210"/>
      <c r="AP103" s="224"/>
      <c r="AQ103" s="225"/>
      <c r="AR103" s="210"/>
      <c r="AS103" s="210"/>
      <c r="AT103" s="210"/>
      <c r="AU103" s="224"/>
      <c r="AV103" s="225"/>
      <c r="AW103" s="210"/>
      <c r="AX103" s="210"/>
      <c r="AY103" s="261"/>
      <c r="AZ103" s="258"/>
      <c r="BA103" s="227">
        <f>SUM(C103:AZ103)</f>
        <v>0</v>
      </c>
      <c r="BB103" s="211">
        <f t="shared" si="19"/>
        <v>0</v>
      </c>
      <c r="BC103" s="214">
        <f t="shared" si="24"/>
        <v>0</v>
      </c>
      <c r="BD103" s="206"/>
      <c r="BE103" s="206"/>
      <c r="BF103" s="207"/>
    </row>
    <row r="104" s="249" customFormat="1" ht="12.75"/>
    <row r="105" spans="56:57" s="249" customFormat="1" ht="16.5">
      <c r="BD105" s="248"/>
      <c r="BE105" s="248"/>
    </row>
    <row r="106" spans="1:57" s="249" customFormat="1" ht="13.5" customHeight="1">
      <c r="A106" s="350" t="s">
        <v>150</v>
      </c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2"/>
      <c r="BD106" s="248"/>
      <c r="BE106" s="248"/>
    </row>
    <row r="107" spans="1:57" s="249" customFormat="1" ht="13.5" customHeight="1">
      <c r="A107" s="353"/>
      <c r="B107" s="351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354"/>
      <c r="AT107" s="354"/>
      <c r="AU107" s="354"/>
      <c r="AV107" s="354"/>
      <c r="AW107" s="354"/>
      <c r="AX107" s="354"/>
      <c r="AY107" s="354"/>
      <c r="AZ107" s="354"/>
      <c r="BA107" s="354"/>
      <c r="BB107" s="351"/>
      <c r="BC107" s="352"/>
      <c r="BD107" s="248"/>
      <c r="BE107" s="248"/>
    </row>
    <row r="108" spans="1:59" ht="13.5" customHeight="1" thickBot="1">
      <c r="A108" s="273" t="s">
        <v>156</v>
      </c>
      <c r="B108" s="271"/>
      <c r="C108" s="252">
        <v>2</v>
      </c>
      <c r="D108" s="252"/>
      <c r="E108" s="252"/>
      <c r="F108" s="252"/>
      <c r="G108" s="252"/>
      <c r="H108" s="252"/>
      <c r="I108" s="252">
        <v>5</v>
      </c>
      <c r="J108" s="252"/>
      <c r="K108" s="252"/>
      <c r="L108" s="252"/>
      <c r="M108" s="252">
        <v>6</v>
      </c>
      <c r="N108" s="252"/>
      <c r="O108" s="252"/>
      <c r="P108" s="252"/>
      <c r="Q108" s="252"/>
      <c r="R108" s="252"/>
      <c r="S108" s="252">
        <v>7</v>
      </c>
      <c r="T108" s="252"/>
      <c r="U108" s="252"/>
      <c r="V108" s="252"/>
      <c r="W108" s="252"/>
      <c r="X108" s="252"/>
      <c r="Y108" s="252">
        <v>8</v>
      </c>
      <c r="Z108" s="252"/>
      <c r="AA108" s="252"/>
      <c r="AB108" s="252"/>
      <c r="AC108" s="252"/>
      <c r="AD108" s="252">
        <v>9</v>
      </c>
      <c r="AE108" s="252"/>
      <c r="AF108" s="252"/>
      <c r="AG108" s="252"/>
      <c r="AH108" s="252">
        <v>12</v>
      </c>
      <c r="AI108" s="252"/>
      <c r="AJ108" s="252"/>
      <c r="AK108" s="252"/>
      <c r="AL108" s="252"/>
      <c r="AM108" s="252">
        <v>13</v>
      </c>
      <c r="AN108" s="252"/>
      <c r="AO108" s="252"/>
      <c r="AP108" s="252"/>
      <c r="AQ108" s="252">
        <v>14</v>
      </c>
      <c r="AR108" s="252"/>
      <c r="AS108" s="252"/>
      <c r="AT108" s="252"/>
      <c r="AU108" s="252"/>
      <c r="AV108" s="252">
        <v>15</v>
      </c>
      <c r="AW108" s="252"/>
      <c r="AX108" s="252"/>
      <c r="AY108" s="252"/>
      <c r="AZ108" s="252"/>
      <c r="BA108" s="252"/>
      <c r="BB108" s="271"/>
      <c r="BC108" s="272"/>
      <c r="BD108" s="248"/>
      <c r="BE108" s="248"/>
      <c r="BF108" s="249"/>
      <c r="BG108" s="249"/>
    </row>
    <row r="109" spans="1:58" s="249" customFormat="1" ht="29.25" customHeight="1">
      <c r="A109" s="217" t="s">
        <v>45</v>
      </c>
      <c r="B109" s="222" t="s">
        <v>134</v>
      </c>
      <c r="C109" s="340">
        <v>1</v>
      </c>
      <c r="D109" s="340"/>
      <c r="E109" s="340"/>
      <c r="F109" s="340"/>
      <c r="G109" s="340"/>
      <c r="H109" s="340"/>
      <c r="I109" s="341">
        <v>2</v>
      </c>
      <c r="J109" s="342"/>
      <c r="K109" s="342"/>
      <c r="L109" s="342"/>
      <c r="M109" s="332">
        <v>3</v>
      </c>
      <c r="N109" s="333"/>
      <c r="O109" s="333"/>
      <c r="P109" s="333"/>
      <c r="Q109" s="333"/>
      <c r="R109" s="333"/>
      <c r="S109" s="332">
        <v>4</v>
      </c>
      <c r="T109" s="333"/>
      <c r="U109" s="333"/>
      <c r="V109" s="333"/>
      <c r="W109" s="333"/>
      <c r="X109" s="333"/>
      <c r="Y109" s="332">
        <v>5</v>
      </c>
      <c r="Z109" s="333"/>
      <c r="AA109" s="333"/>
      <c r="AB109" s="333"/>
      <c r="AC109" s="333"/>
      <c r="AD109" s="332">
        <v>6</v>
      </c>
      <c r="AE109" s="333"/>
      <c r="AF109" s="333"/>
      <c r="AG109" s="333"/>
      <c r="AH109" s="332">
        <v>7</v>
      </c>
      <c r="AI109" s="333"/>
      <c r="AJ109" s="333"/>
      <c r="AK109" s="333"/>
      <c r="AL109" s="333"/>
      <c r="AM109" s="343">
        <v>8</v>
      </c>
      <c r="AN109" s="344"/>
      <c r="AO109" s="344"/>
      <c r="AP109" s="345"/>
      <c r="AQ109" s="332">
        <v>9</v>
      </c>
      <c r="AR109" s="333"/>
      <c r="AS109" s="333"/>
      <c r="AT109" s="333"/>
      <c r="AU109" s="333"/>
      <c r="AV109" s="334">
        <v>10</v>
      </c>
      <c r="AW109" s="335"/>
      <c r="AX109" s="335"/>
      <c r="AY109" s="335"/>
      <c r="AZ109" s="335"/>
      <c r="BA109" s="226" t="s">
        <v>46</v>
      </c>
      <c r="BB109" s="208" t="s">
        <v>130</v>
      </c>
      <c r="BC109" s="213" t="s">
        <v>133</v>
      </c>
      <c r="BD109" s="208" t="s">
        <v>131</v>
      </c>
      <c r="BE109" s="208" t="s">
        <v>132</v>
      </c>
      <c r="BF109" s="208" t="s">
        <v>118</v>
      </c>
    </row>
    <row r="110" spans="1:58" s="249" customFormat="1" ht="15.75" customHeight="1">
      <c r="A110" s="217" t="s">
        <v>47</v>
      </c>
      <c r="B110" s="235">
        <v>300</v>
      </c>
      <c r="C110" s="236"/>
      <c r="D110" s="237"/>
      <c r="E110" s="237"/>
      <c r="F110" s="237"/>
      <c r="G110" s="237"/>
      <c r="H110" s="238"/>
      <c r="I110" s="239">
        <v>260</v>
      </c>
      <c r="J110" s="237"/>
      <c r="K110" s="237"/>
      <c r="L110" s="238"/>
      <c r="M110" s="239">
        <v>35</v>
      </c>
      <c r="N110" s="237"/>
      <c r="O110" s="240"/>
      <c r="P110" s="240"/>
      <c r="Q110" s="240"/>
      <c r="R110" s="241"/>
      <c r="S110" s="242">
        <v>150</v>
      </c>
      <c r="T110" s="240"/>
      <c r="U110" s="240"/>
      <c r="V110" s="240"/>
      <c r="W110" s="240"/>
      <c r="X110" s="241"/>
      <c r="Y110" s="242"/>
      <c r="Z110" s="240"/>
      <c r="AA110" s="240"/>
      <c r="AB110" s="240"/>
      <c r="AC110" s="241"/>
      <c r="AD110" s="242"/>
      <c r="AE110" s="240"/>
      <c r="AF110" s="240"/>
      <c r="AG110" s="240"/>
      <c r="AH110" s="240">
        <v>150</v>
      </c>
      <c r="AI110" s="240"/>
      <c r="AJ110" s="240"/>
      <c r="AK110" s="240"/>
      <c r="AL110" s="241"/>
      <c r="AM110" s="242"/>
      <c r="AN110" s="240"/>
      <c r="AO110" s="240"/>
      <c r="AP110" s="241"/>
      <c r="AQ110" s="242">
        <v>25</v>
      </c>
      <c r="AR110" s="240"/>
      <c r="AS110" s="240"/>
      <c r="AT110" s="240"/>
      <c r="AU110" s="241"/>
      <c r="AV110" s="242">
        <v>130</v>
      </c>
      <c r="AW110" s="210"/>
      <c r="AX110" s="210"/>
      <c r="AY110" s="257"/>
      <c r="AZ110" s="258"/>
      <c r="BA110" s="227">
        <f aca="true" t="shared" si="27" ref="BA110:BA116">SUM(C110:AZ110)</f>
        <v>750</v>
      </c>
      <c r="BB110" s="211">
        <f aca="true" t="shared" si="28" ref="BB110:BB138">BA110/10</f>
        <v>75</v>
      </c>
      <c r="BC110" s="214">
        <f aca="true" t="shared" si="29" ref="BC110:BC122">B110*25%</f>
        <v>75</v>
      </c>
      <c r="BD110" s="206">
        <f aca="true" t="shared" si="30" ref="BD110:BD121">BB110*100/BC110</f>
        <v>100</v>
      </c>
      <c r="BE110" s="206">
        <f aca="true" t="shared" si="31" ref="BE110:BE121">BD110-100</f>
        <v>0</v>
      </c>
      <c r="BF110" s="207" t="s">
        <v>47</v>
      </c>
    </row>
    <row r="111" spans="1:58" s="249" customFormat="1" ht="16.5">
      <c r="A111" s="217" t="s">
        <v>48</v>
      </c>
      <c r="B111" s="235">
        <v>180</v>
      </c>
      <c r="C111" s="236"/>
      <c r="D111" s="237"/>
      <c r="E111" s="237"/>
      <c r="F111" s="237"/>
      <c r="G111" s="237"/>
      <c r="H111" s="238"/>
      <c r="I111" s="239">
        <v>150</v>
      </c>
      <c r="J111" s="237"/>
      <c r="K111" s="237"/>
      <c r="L111" s="238"/>
      <c r="M111" s="239">
        <v>150</v>
      </c>
      <c r="N111" s="237"/>
      <c r="O111" s="240"/>
      <c r="P111" s="240"/>
      <c r="Q111" s="240"/>
      <c r="R111" s="241"/>
      <c r="S111" s="242"/>
      <c r="T111" s="240"/>
      <c r="U111" s="240"/>
      <c r="V111" s="240"/>
      <c r="W111" s="240"/>
      <c r="X111" s="241"/>
      <c r="Y111" s="242"/>
      <c r="Z111" s="240"/>
      <c r="AA111" s="240"/>
      <c r="AB111" s="240"/>
      <c r="AC111" s="241"/>
      <c r="AD111" s="242"/>
      <c r="AE111" s="240"/>
      <c r="AF111" s="240"/>
      <c r="AG111" s="240"/>
      <c r="AH111" s="240"/>
      <c r="AI111" s="240"/>
      <c r="AJ111" s="240"/>
      <c r="AK111" s="240"/>
      <c r="AL111" s="241"/>
      <c r="AM111" s="242"/>
      <c r="AN111" s="240"/>
      <c r="AO111" s="240"/>
      <c r="AP111" s="241"/>
      <c r="AQ111" s="242">
        <v>150</v>
      </c>
      <c r="AR111" s="240"/>
      <c r="AS111" s="240"/>
      <c r="AT111" s="240"/>
      <c r="AU111" s="241"/>
      <c r="AV111" s="242"/>
      <c r="AW111" s="210"/>
      <c r="AX111" s="210"/>
      <c r="AY111" s="257"/>
      <c r="AZ111" s="258"/>
      <c r="BA111" s="227">
        <f t="shared" si="27"/>
        <v>450</v>
      </c>
      <c r="BB111" s="211">
        <f t="shared" si="28"/>
        <v>45</v>
      </c>
      <c r="BC111" s="214">
        <f t="shared" si="29"/>
        <v>45</v>
      </c>
      <c r="BD111" s="206">
        <f t="shared" si="30"/>
        <v>100</v>
      </c>
      <c r="BE111" s="206">
        <f t="shared" si="31"/>
        <v>0</v>
      </c>
      <c r="BF111" s="207" t="s">
        <v>48</v>
      </c>
    </row>
    <row r="112" spans="1:58" s="249" customFormat="1" ht="16.5">
      <c r="A112" s="217" t="s">
        <v>49</v>
      </c>
      <c r="B112" s="235">
        <v>35</v>
      </c>
      <c r="C112" s="236">
        <v>10</v>
      </c>
      <c r="D112" s="237"/>
      <c r="E112" s="237"/>
      <c r="F112" s="237"/>
      <c r="G112" s="237"/>
      <c r="H112" s="238"/>
      <c r="I112" s="239">
        <v>14</v>
      </c>
      <c r="J112" s="237"/>
      <c r="K112" s="237"/>
      <c r="L112" s="238"/>
      <c r="M112" s="239">
        <v>4</v>
      </c>
      <c r="N112" s="237"/>
      <c r="O112" s="240"/>
      <c r="P112" s="240"/>
      <c r="Q112" s="240"/>
      <c r="R112" s="241"/>
      <c r="S112" s="242">
        <v>5</v>
      </c>
      <c r="T112" s="240"/>
      <c r="U112" s="240"/>
      <c r="V112" s="240"/>
      <c r="W112" s="240"/>
      <c r="X112" s="241"/>
      <c r="Y112" s="242">
        <v>5</v>
      </c>
      <c r="Z112" s="240"/>
      <c r="AA112" s="240"/>
      <c r="AB112" s="240"/>
      <c r="AC112" s="241"/>
      <c r="AD112" s="242"/>
      <c r="AE112" s="240"/>
      <c r="AF112" s="240"/>
      <c r="AG112" s="240"/>
      <c r="AH112" s="240">
        <v>14</v>
      </c>
      <c r="AI112" s="240"/>
      <c r="AJ112" s="240"/>
      <c r="AK112" s="240"/>
      <c r="AL112" s="241"/>
      <c r="AM112" s="242">
        <v>11</v>
      </c>
      <c r="AN112" s="240"/>
      <c r="AO112" s="240"/>
      <c r="AP112" s="241"/>
      <c r="AQ112" s="242">
        <v>11</v>
      </c>
      <c r="AR112" s="240"/>
      <c r="AS112" s="240"/>
      <c r="AT112" s="240"/>
      <c r="AU112" s="241"/>
      <c r="AV112" s="242">
        <v>6</v>
      </c>
      <c r="AW112" s="210"/>
      <c r="AX112" s="210"/>
      <c r="AY112" s="257"/>
      <c r="AZ112" s="258"/>
      <c r="BA112" s="227">
        <f t="shared" si="27"/>
        <v>80</v>
      </c>
      <c r="BB112" s="211">
        <f t="shared" si="28"/>
        <v>8</v>
      </c>
      <c r="BC112" s="214">
        <f t="shared" si="29"/>
        <v>8.75</v>
      </c>
      <c r="BD112" s="206">
        <f t="shared" si="30"/>
        <v>91.42857142857143</v>
      </c>
      <c r="BE112" s="206">
        <f t="shared" si="31"/>
        <v>-8.57142857142857</v>
      </c>
      <c r="BF112" s="207" t="s">
        <v>49</v>
      </c>
    </row>
    <row r="113" spans="1:58" s="249" customFormat="1" ht="16.5">
      <c r="A113" s="217" t="s">
        <v>50</v>
      </c>
      <c r="B113" s="235">
        <v>45</v>
      </c>
      <c r="C113" s="236"/>
      <c r="D113" s="237"/>
      <c r="E113" s="237"/>
      <c r="F113" s="237"/>
      <c r="G113" s="237"/>
      <c r="H113" s="238"/>
      <c r="I113" s="239">
        <v>18</v>
      </c>
      <c r="J113" s="237"/>
      <c r="K113" s="237"/>
      <c r="L113" s="238"/>
      <c r="M113" s="239">
        <v>10</v>
      </c>
      <c r="N113" s="237"/>
      <c r="O113" s="240"/>
      <c r="P113" s="240"/>
      <c r="Q113" s="240"/>
      <c r="R113" s="241"/>
      <c r="S113" s="242">
        <v>10</v>
      </c>
      <c r="T113" s="240"/>
      <c r="U113" s="240"/>
      <c r="V113" s="240"/>
      <c r="W113" s="240"/>
      <c r="X113" s="241"/>
      <c r="Y113" s="242">
        <v>26</v>
      </c>
      <c r="Z113" s="240"/>
      <c r="AA113" s="240"/>
      <c r="AB113" s="240"/>
      <c r="AC113" s="241"/>
      <c r="AD113" s="242"/>
      <c r="AE113" s="240"/>
      <c r="AF113" s="240"/>
      <c r="AG113" s="240"/>
      <c r="AH113" s="240">
        <v>6</v>
      </c>
      <c r="AI113" s="240"/>
      <c r="AJ113" s="240"/>
      <c r="AK113" s="240"/>
      <c r="AL113" s="241"/>
      <c r="AM113" s="242"/>
      <c r="AN113" s="240"/>
      <c r="AO113" s="240"/>
      <c r="AP113" s="241"/>
      <c r="AQ113" s="242">
        <v>15</v>
      </c>
      <c r="AR113" s="240"/>
      <c r="AS113" s="240"/>
      <c r="AT113" s="240"/>
      <c r="AU113" s="241"/>
      <c r="AV113" s="242">
        <v>25</v>
      </c>
      <c r="AW113" s="210"/>
      <c r="AX113" s="210"/>
      <c r="AY113" s="257"/>
      <c r="AZ113" s="258"/>
      <c r="BA113" s="227">
        <f t="shared" si="27"/>
        <v>110</v>
      </c>
      <c r="BB113" s="211">
        <f t="shared" si="28"/>
        <v>11</v>
      </c>
      <c r="BC113" s="214">
        <f t="shared" si="29"/>
        <v>11.25</v>
      </c>
      <c r="BD113" s="206">
        <f t="shared" si="30"/>
        <v>97.77777777777777</v>
      </c>
      <c r="BE113" s="206">
        <f t="shared" si="31"/>
        <v>-2.2222222222222285</v>
      </c>
      <c r="BF113" s="207" t="s">
        <v>50</v>
      </c>
    </row>
    <row r="114" spans="1:58" s="249" customFormat="1" ht="16.5">
      <c r="A114" s="217" t="s">
        <v>51</v>
      </c>
      <c r="B114" s="235">
        <v>1.2</v>
      </c>
      <c r="C114" s="236"/>
      <c r="D114" s="237"/>
      <c r="E114" s="237"/>
      <c r="F114" s="237"/>
      <c r="G114" s="237"/>
      <c r="H114" s="238"/>
      <c r="I114" s="239">
        <v>3</v>
      </c>
      <c r="J114" s="237"/>
      <c r="K114" s="237"/>
      <c r="L114" s="238"/>
      <c r="M114" s="239"/>
      <c r="N114" s="237"/>
      <c r="O114" s="240"/>
      <c r="P114" s="240"/>
      <c r="Q114" s="240"/>
      <c r="R114" s="241"/>
      <c r="S114" s="242"/>
      <c r="T114" s="240"/>
      <c r="U114" s="240"/>
      <c r="V114" s="240"/>
      <c r="W114" s="240"/>
      <c r="X114" s="241"/>
      <c r="Y114" s="242"/>
      <c r="Z114" s="240"/>
      <c r="AA114" s="240"/>
      <c r="AB114" s="240"/>
      <c r="AC114" s="241"/>
      <c r="AD114" s="242"/>
      <c r="AE114" s="240"/>
      <c r="AF114" s="240"/>
      <c r="AG114" s="240"/>
      <c r="AH114" s="240"/>
      <c r="AI114" s="240"/>
      <c r="AJ114" s="240"/>
      <c r="AK114" s="240"/>
      <c r="AL114" s="241"/>
      <c r="AM114" s="242"/>
      <c r="AN114" s="240"/>
      <c r="AO114" s="240"/>
      <c r="AP114" s="241"/>
      <c r="AQ114" s="242"/>
      <c r="AR114" s="240"/>
      <c r="AS114" s="240"/>
      <c r="AT114" s="240"/>
      <c r="AU114" s="241"/>
      <c r="AV114" s="242"/>
      <c r="AW114" s="210"/>
      <c r="AX114" s="210"/>
      <c r="AY114" s="257"/>
      <c r="AZ114" s="258"/>
      <c r="BA114" s="227">
        <f t="shared" si="27"/>
        <v>3</v>
      </c>
      <c r="BB114" s="211">
        <f t="shared" si="28"/>
        <v>0.3</v>
      </c>
      <c r="BC114" s="214">
        <f t="shared" si="29"/>
        <v>0.3</v>
      </c>
      <c r="BD114" s="206">
        <f t="shared" si="30"/>
        <v>100</v>
      </c>
      <c r="BE114" s="206">
        <f t="shared" si="31"/>
        <v>0</v>
      </c>
      <c r="BF114" s="207" t="s">
        <v>51</v>
      </c>
    </row>
    <row r="115" spans="1:58" s="249" customFormat="1" ht="16.5">
      <c r="A115" s="217" t="s">
        <v>52</v>
      </c>
      <c r="B115" s="235">
        <v>200</v>
      </c>
      <c r="C115" s="236">
        <v>60</v>
      </c>
      <c r="D115" s="237"/>
      <c r="E115" s="237"/>
      <c r="F115" s="237"/>
      <c r="G115" s="237"/>
      <c r="H115" s="238"/>
      <c r="I115" s="239">
        <v>40</v>
      </c>
      <c r="J115" s="237"/>
      <c r="K115" s="237"/>
      <c r="L115" s="238"/>
      <c r="M115" s="239">
        <v>60</v>
      </c>
      <c r="N115" s="237"/>
      <c r="O115" s="240"/>
      <c r="P115" s="240"/>
      <c r="Q115" s="240"/>
      <c r="R115" s="241"/>
      <c r="S115" s="242">
        <v>30</v>
      </c>
      <c r="T115" s="240"/>
      <c r="U115" s="240"/>
      <c r="V115" s="240"/>
      <c r="W115" s="240"/>
      <c r="X115" s="241"/>
      <c r="Y115" s="250">
        <v>60</v>
      </c>
      <c r="Z115" s="240"/>
      <c r="AA115" s="240"/>
      <c r="AB115" s="240"/>
      <c r="AC115" s="241"/>
      <c r="AD115" s="250">
        <v>50</v>
      </c>
      <c r="AE115" s="240"/>
      <c r="AF115" s="240"/>
      <c r="AG115" s="240"/>
      <c r="AH115" s="240">
        <v>60</v>
      </c>
      <c r="AI115" s="240"/>
      <c r="AJ115" s="240"/>
      <c r="AK115" s="240"/>
      <c r="AL115" s="241"/>
      <c r="AM115" s="242">
        <v>40</v>
      </c>
      <c r="AN115" s="240"/>
      <c r="AO115" s="240"/>
      <c r="AP115" s="241"/>
      <c r="AQ115" s="242">
        <v>40</v>
      </c>
      <c r="AR115" s="240"/>
      <c r="AS115" s="240"/>
      <c r="AT115" s="240"/>
      <c r="AU115" s="241"/>
      <c r="AV115" s="242">
        <v>60</v>
      </c>
      <c r="AW115" s="210"/>
      <c r="AX115" s="210"/>
      <c r="AY115" s="259"/>
      <c r="AZ115" s="258"/>
      <c r="BA115" s="227">
        <f t="shared" si="27"/>
        <v>500</v>
      </c>
      <c r="BB115" s="211">
        <f t="shared" si="28"/>
        <v>50</v>
      </c>
      <c r="BC115" s="214">
        <f t="shared" si="29"/>
        <v>50</v>
      </c>
      <c r="BD115" s="206">
        <f t="shared" si="30"/>
        <v>100</v>
      </c>
      <c r="BE115" s="206">
        <f t="shared" si="31"/>
        <v>0</v>
      </c>
      <c r="BF115" s="207" t="s">
        <v>52</v>
      </c>
    </row>
    <row r="116" spans="1:58" s="249" customFormat="1" ht="16.5">
      <c r="A116" s="217" t="s">
        <v>103</v>
      </c>
      <c r="B116" s="235">
        <v>120</v>
      </c>
      <c r="C116" s="236">
        <v>60</v>
      </c>
      <c r="D116" s="237"/>
      <c r="E116" s="237"/>
      <c r="F116" s="237"/>
      <c r="G116" s="237"/>
      <c r="H116" s="238"/>
      <c r="I116" s="239"/>
      <c r="J116" s="237"/>
      <c r="K116" s="237"/>
      <c r="L116" s="238"/>
      <c r="M116" s="239"/>
      <c r="N116" s="237"/>
      <c r="O116" s="240"/>
      <c r="P116" s="240"/>
      <c r="Q116" s="240"/>
      <c r="R116" s="241"/>
      <c r="S116" s="242">
        <v>60</v>
      </c>
      <c r="T116" s="240"/>
      <c r="U116" s="240"/>
      <c r="V116" s="240"/>
      <c r="W116" s="240"/>
      <c r="X116" s="241"/>
      <c r="Y116" s="242"/>
      <c r="Z116" s="240"/>
      <c r="AA116" s="240"/>
      <c r="AB116" s="240"/>
      <c r="AC116" s="241"/>
      <c r="AD116" s="242">
        <v>60</v>
      </c>
      <c r="AE116" s="240"/>
      <c r="AF116" s="240"/>
      <c r="AG116" s="240"/>
      <c r="AH116" s="240"/>
      <c r="AI116" s="240"/>
      <c r="AJ116" s="240"/>
      <c r="AK116" s="240"/>
      <c r="AL116" s="241"/>
      <c r="AM116" s="242">
        <v>60</v>
      </c>
      <c r="AN116" s="240"/>
      <c r="AO116" s="240"/>
      <c r="AP116" s="241"/>
      <c r="AQ116" s="242">
        <v>60</v>
      </c>
      <c r="AR116" s="240"/>
      <c r="AS116" s="240"/>
      <c r="AT116" s="240"/>
      <c r="AU116" s="241"/>
      <c r="AV116" s="242"/>
      <c r="AW116" s="210"/>
      <c r="AX116" s="210"/>
      <c r="AY116" s="259"/>
      <c r="AZ116" s="258"/>
      <c r="BA116" s="227">
        <f t="shared" si="27"/>
        <v>300</v>
      </c>
      <c r="BB116" s="211">
        <f t="shared" si="28"/>
        <v>30</v>
      </c>
      <c r="BC116" s="214">
        <f t="shared" si="29"/>
        <v>30</v>
      </c>
      <c r="BD116" s="206">
        <f t="shared" si="30"/>
        <v>100</v>
      </c>
      <c r="BE116" s="206">
        <f t="shared" si="31"/>
        <v>0</v>
      </c>
      <c r="BF116" s="207" t="s">
        <v>103</v>
      </c>
    </row>
    <row r="117" spans="1:58" s="249" customFormat="1" ht="0.75" customHeight="1">
      <c r="A117" s="217" t="s">
        <v>53</v>
      </c>
      <c r="B117" s="235">
        <v>20</v>
      </c>
      <c r="C117" s="236"/>
      <c r="D117" s="237"/>
      <c r="E117" s="237"/>
      <c r="F117" s="237"/>
      <c r="G117" s="237"/>
      <c r="H117" s="238"/>
      <c r="I117" s="239"/>
      <c r="J117" s="237"/>
      <c r="K117" s="237"/>
      <c r="L117" s="238"/>
      <c r="M117" s="239"/>
      <c r="N117" s="237"/>
      <c r="O117" s="240"/>
      <c r="P117" s="240"/>
      <c r="Q117" s="240"/>
      <c r="R117" s="241"/>
      <c r="S117" s="242">
        <v>60</v>
      </c>
      <c r="T117" s="240"/>
      <c r="U117" s="240"/>
      <c r="V117" s="240"/>
      <c r="W117" s="240"/>
      <c r="X117" s="241"/>
      <c r="Y117" s="242"/>
      <c r="Z117" s="240"/>
      <c r="AA117" s="240"/>
      <c r="AB117" s="240"/>
      <c r="AC117" s="241"/>
      <c r="AD117" s="242"/>
      <c r="AE117" s="240"/>
      <c r="AF117" s="240"/>
      <c r="AG117" s="240"/>
      <c r="AH117" s="240"/>
      <c r="AI117" s="240"/>
      <c r="AJ117" s="240"/>
      <c r="AK117" s="240"/>
      <c r="AL117" s="241"/>
      <c r="AM117" s="242"/>
      <c r="AN117" s="240"/>
      <c r="AO117" s="240"/>
      <c r="AP117" s="241"/>
      <c r="AQ117" s="242"/>
      <c r="AR117" s="240"/>
      <c r="AS117" s="240"/>
      <c r="AT117" s="240"/>
      <c r="AU117" s="241"/>
      <c r="AV117" s="242"/>
      <c r="AW117" s="210"/>
      <c r="AX117" s="210"/>
      <c r="AY117" s="257"/>
      <c r="AZ117" s="258"/>
      <c r="BA117" s="227">
        <f aca="true" t="shared" si="32" ref="BA117:BA137">SUM(C117:AZ117)</f>
        <v>60</v>
      </c>
      <c r="BB117" s="211">
        <f t="shared" si="28"/>
        <v>6</v>
      </c>
      <c r="BC117" s="214">
        <f t="shared" si="29"/>
        <v>5</v>
      </c>
      <c r="BD117" s="206">
        <f t="shared" si="30"/>
        <v>120</v>
      </c>
      <c r="BE117" s="206">
        <f t="shared" si="31"/>
        <v>20</v>
      </c>
      <c r="BF117" s="207" t="s">
        <v>53</v>
      </c>
    </row>
    <row r="118" spans="1:58" s="249" customFormat="1" ht="30" customHeight="1">
      <c r="A118" s="217" t="s">
        <v>54</v>
      </c>
      <c r="B118" s="235">
        <v>200</v>
      </c>
      <c r="C118" s="236"/>
      <c r="D118" s="237"/>
      <c r="E118" s="237"/>
      <c r="F118" s="237"/>
      <c r="G118" s="237"/>
      <c r="H118" s="238"/>
      <c r="I118" s="239"/>
      <c r="J118" s="237"/>
      <c r="K118" s="237"/>
      <c r="L118" s="238"/>
      <c r="M118" s="239"/>
      <c r="N118" s="237"/>
      <c r="O118" s="240"/>
      <c r="P118" s="240"/>
      <c r="Q118" s="240"/>
      <c r="R118" s="241"/>
      <c r="S118" s="242">
        <v>106</v>
      </c>
      <c r="T118" s="240"/>
      <c r="U118" s="240"/>
      <c r="V118" s="240"/>
      <c r="W118" s="240"/>
      <c r="X118" s="241"/>
      <c r="Y118" s="242">
        <v>160</v>
      </c>
      <c r="Z118" s="240"/>
      <c r="AA118" s="240"/>
      <c r="AB118" s="240"/>
      <c r="AC118" s="241"/>
      <c r="AD118" s="242"/>
      <c r="AE118" s="240"/>
      <c r="AF118" s="240"/>
      <c r="AG118" s="240"/>
      <c r="AH118" s="240"/>
      <c r="AI118" s="240"/>
      <c r="AJ118" s="240"/>
      <c r="AK118" s="240"/>
      <c r="AL118" s="241"/>
      <c r="AM118" s="242"/>
      <c r="AN118" s="240"/>
      <c r="AO118" s="240"/>
      <c r="AP118" s="241"/>
      <c r="AQ118" s="242">
        <v>10</v>
      </c>
      <c r="AR118" s="240"/>
      <c r="AS118" s="240"/>
      <c r="AT118" s="240"/>
      <c r="AU118" s="241"/>
      <c r="AV118" s="242">
        <v>170</v>
      </c>
      <c r="AW118" s="210"/>
      <c r="AX118" s="210"/>
      <c r="AY118" s="257"/>
      <c r="AZ118" s="258"/>
      <c r="BA118" s="227">
        <f t="shared" si="32"/>
        <v>446</v>
      </c>
      <c r="BB118" s="211">
        <f t="shared" si="28"/>
        <v>44.6</v>
      </c>
      <c r="BC118" s="214">
        <f t="shared" si="29"/>
        <v>50</v>
      </c>
      <c r="BD118" s="206">
        <f t="shared" si="30"/>
        <v>89.2</v>
      </c>
      <c r="BE118" s="206">
        <f t="shared" si="31"/>
        <v>-10.799999999999997</v>
      </c>
      <c r="BF118" s="207" t="s">
        <v>54</v>
      </c>
    </row>
    <row r="119" spans="1:58" s="249" customFormat="1" ht="16.5">
      <c r="A119" s="217" t="s">
        <v>55</v>
      </c>
      <c r="B119" s="267">
        <v>86</v>
      </c>
      <c r="C119" s="236">
        <v>100</v>
      </c>
      <c r="D119" s="237"/>
      <c r="E119" s="237"/>
      <c r="F119" s="237"/>
      <c r="G119" s="237"/>
      <c r="H119" s="238"/>
      <c r="I119" s="239"/>
      <c r="J119" s="237"/>
      <c r="K119" s="237"/>
      <c r="L119" s="238"/>
      <c r="M119" s="239"/>
      <c r="N119" s="237"/>
      <c r="O119" s="240"/>
      <c r="P119" s="240"/>
      <c r="Q119" s="240"/>
      <c r="R119" s="241"/>
      <c r="S119" s="242"/>
      <c r="T119" s="240"/>
      <c r="U119" s="240"/>
      <c r="V119" s="240"/>
      <c r="W119" s="240"/>
      <c r="X119" s="241"/>
      <c r="Y119" s="242"/>
      <c r="Z119" s="240"/>
      <c r="AA119" s="240"/>
      <c r="AB119" s="240"/>
      <c r="AC119" s="241"/>
      <c r="AD119" s="242"/>
      <c r="AE119" s="240"/>
      <c r="AF119" s="240"/>
      <c r="AG119" s="240"/>
      <c r="AH119" s="240"/>
      <c r="AI119" s="240"/>
      <c r="AJ119" s="240"/>
      <c r="AK119" s="240"/>
      <c r="AL119" s="241"/>
      <c r="AM119" s="242"/>
      <c r="AN119" s="240"/>
      <c r="AO119" s="240"/>
      <c r="AP119" s="241"/>
      <c r="AQ119" s="242">
        <v>110</v>
      </c>
      <c r="AR119" s="240"/>
      <c r="AS119" s="240"/>
      <c r="AT119" s="240"/>
      <c r="AU119" s="241"/>
      <c r="AV119" s="242"/>
      <c r="AW119" s="210"/>
      <c r="AX119" s="210"/>
      <c r="AY119" s="257"/>
      <c r="AZ119" s="258"/>
      <c r="BA119" s="227">
        <f t="shared" si="32"/>
        <v>210</v>
      </c>
      <c r="BB119" s="211">
        <f t="shared" si="28"/>
        <v>21</v>
      </c>
      <c r="BC119" s="214">
        <f t="shared" si="29"/>
        <v>21.5</v>
      </c>
      <c r="BD119" s="206">
        <f t="shared" si="30"/>
        <v>97.67441860465117</v>
      </c>
      <c r="BE119" s="206">
        <f t="shared" si="31"/>
        <v>-2.3255813953488342</v>
      </c>
      <c r="BF119" s="207" t="s">
        <v>55</v>
      </c>
    </row>
    <row r="120" spans="1:58" s="249" customFormat="1" ht="16.5">
      <c r="A120" s="217" t="s">
        <v>56</v>
      </c>
      <c r="B120" s="235">
        <v>50</v>
      </c>
      <c r="C120" s="236">
        <v>30</v>
      </c>
      <c r="D120" s="237"/>
      <c r="E120" s="237"/>
      <c r="F120" s="237"/>
      <c r="G120" s="237"/>
      <c r="H120" s="238"/>
      <c r="I120" s="239">
        <v>25</v>
      </c>
      <c r="J120" s="237"/>
      <c r="K120" s="237"/>
      <c r="L120" s="238"/>
      <c r="M120" s="239"/>
      <c r="N120" s="237"/>
      <c r="O120" s="240"/>
      <c r="P120" s="240"/>
      <c r="Q120" s="240"/>
      <c r="R120" s="241"/>
      <c r="S120" s="242"/>
      <c r="T120" s="240"/>
      <c r="U120" s="240"/>
      <c r="V120" s="240"/>
      <c r="W120" s="240"/>
      <c r="X120" s="241"/>
      <c r="Y120" s="242">
        <v>30</v>
      </c>
      <c r="Z120" s="240"/>
      <c r="AA120" s="240"/>
      <c r="AB120" s="240"/>
      <c r="AC120" s="241"/>
      <c r="AD120" s="242">
        <v>45</v>
      </c>
      <c r="AE120" s="240"/>
      <c r="AF120" s="240"/>
      <c r="AG120" s="240"/>
      <c r="AH120" s="240">
        <v>20</v>
      </c>
      <c r="AI120" s="240"/>
      <c r="AJ120" s="240"/>
      <c r="AK120" s="240"/>
      <c r="AL120" s="241"/>
      <c r="AM120" s="242"/>
      <c r="AN120" s="240"/>
      <c r="AO120" s="240"/>
      <c r="AP120" s="241"/>
      <c r="AQ120" s="242"/>
      <c r="AR120" s="240"/>
      <c r="AS120" s="240"/>
      <c r="AT120" s="240"/>
      <c r="AU120" s="241"/>
      <c r="AV120" s="242">
        <v>5</v>
      </c>
      <c r="AW120" s="210"/>
      <c r="AX120" s="210"/>
      <c r="AY120" s="257"/>
      <c r="AZ120" s="258"/>
      <c r="BA120" s="227">
        <f t="shared" si="32"/>
        <v>155</v>
      </c>
      <c r="BB120" s="211">
        <f t="shared" si="28"/>
        <v>15.5</v>
      </c>
      <c r="BC120" s="214">
        <f t="shared" si="29"/>
        <v>12.5</v>
      </c>
      <c r="BD120" s="206">
        <f t="shared" si="30"/>
        <v>124</v>
      </c>
      <c r="BE120" s="206">
        <f t="shared" si="31"/>
        <v>24</v>
      </c>
      <c r="BF120" s="207" t="s">
        <v>56</v>
      </c>
    </row>
    <row r="121" spans="1:58" s="249" customFormat="1" ht="17.25" thickBot="1">
      <c r="A121" s="217" t="s">
        <v>57</v>
      </c>
      <c r="B121" s="268">
        <v>250</v>
      </c>
      <c r="C121" s="236"/>
      <c r="D121" s="237"/>
      <c r="E121" s="237"/>
      <c r="F121" s="237"/>
      <c r="G121" s="237"/>
      <c r="H121" s="238"/>
      <c r="I121" s="239"/>
      <c r="J121" s="237"/>
      <c r="K121" s="237"/>
      <c r="L121" s="238"/>
      <c r="M121" s="239"/>
      <c r="N121" s="237"/>
      <c r="O121" s="240"/>
      <c r="P121" s="240"/>
      <c r="Q121" s="240"/>
      <c r="R121" s="241"/>
      <c r="S121" s="242">
        <v>300</v>
      </c>
      <c r="T121" s="240"/>
      <c r="U121" s="240"/>
      <c r="V121" s="240"/>
      <c r="W121" s="240"/>
      <c r="X121" s="241"/>
      <c r="Y121" s="242"/>
      <c r="Z121" s="240"/>
      <c r="AA121" s="240"/>
      <c r="AB121" s="240"/>
      <c r="AC121" s="241"/>
      <c r="AD121" s="242"/>
      <c r="AE121" s="240"/>
      <c r="AF121" s="240"/>
      <c r="AG121" s="240"/>
      <c r="AH121" s="240"/>
      <c r="AI121" s="240"/>
      <c r="AJ121" s="240"/>
      <c r="AK121" s="240"/>
      <c r="AL121" s="241"/>
      <c r="AM121" s="242"/>
      <c r="AN121" s="240"/>
      <c r="AO121" s="240"/>
      <c r="AP121" s="241"/>
      <c r="AQ121" s="242">
        <v>320</v>
      </c>
      <c r="AR121" s="240"/>
      <c r="AS121" s="240"/>
      <c r="AT121" s="240"/>
      <c r="AU121" s="241"/>
      <c r="AV121" s="242"/>
      <c r="AW121" s="210"/>
      <c r="AX121" s="210"/>
      <c r="AY121" s="257"/>
      <c r="AZ121" s="258"/>
      <c r="BA121" s="228">
        <f t="shared" si="32"/>
        <v>620</v>
      </c>
      <c r="BB121" s="211">
        <f t="shared" si="28"/>
        <v>62</v>
      </c>
      <c r="BC121" s="214">
        <f t="shared" si="29"/>
        <v>62.5</v>
      </c>
      <c r="BD121" s="206">
        <f t="shared" si="30"/>
        <v>99.2</v>
      </c>
      <c r="BE121" s="206">
        <f t="shared" si="31"/>
        <v>-0.7999999999999972</v>
      </c>
      <c r="BF121" s="207" t="s">
        <v>57</v>
      </c>
    </row>
    <row r="122" spans="1:58" s="249" customFormat="1" ht="16.5">
      <c r="A122" s="217" t="s">
        <v>58</v>
      </c>
      <c r="B122" s="363">
        <v>400</v>
      </c>
      <c r="C122" s="236"/>
      <c r="D122" s="237"/>
      <c r="E122" s="237"/>
      <c r="F122" s="237"/>
      <c r="G122" s="237"/>
      <c r="H122" s="238"/>
      <c r="I122" s="239"/>
      <c r="J122" s="237"/>
      <c r="K122" s="237"/>
      <c r="L122" s="238"/>
      <c r="M122" s="239"/>
      <c r="N122" s="237"/>
      <c r="O122" s="240"/>
      <c r="P122" s="240"/>
      <c r="Q122" s="240"/>
      <c r="R122" s="241"/>
      <c r="S122" s="242">
        <v>72</v>
      </c>
      <c r="T122" s="240"/>
      <c r="U122" s="240"/>
      <c r="V122" s="240"/>
      <c r="W122" s="240"/>
      <c r="X122" s="241"/>
      <c r="Y122" s="242"/>
      <c r="Z122" s="240"/>
      <c r="AA122" s="240"/>
      <c r="AB122" s="240"/>
      <c r="AC122" s="241"/>
      <c r="AD122" s="242">
        <v>24</v>
      </c>
      <c r="AE122" s="240"/>
      <c r="AF122" s="240"/>
      <c r="AG122" s="240"/>
      <c r="AH122" s="240"/>
      <c r="AI122" s="240"/>
      <c r="AJ122" s="240"/>
      <c r="AK122" s="240"/>
      <c r="AL122" s="241"/>
      <c r="AM122" s="242">
        <v>50</v>
      </c>
      <c r="AN122" s="240"/>
      <c r="AO122" s="240"/>
      <c r="AP122" s="241"/>
      <c r="AQ122" s="242">
        <v>24</v>
      </c>
      <c r="AR122" s="240"/>
      <c r="AS122" s="240"/>
      <c r="AT122" s="240"/>
      <c r="AU122" s="241"/>
      <c r="AV122" s="242"/>
      <c r="AW122" s="210"/>
      <c r="AX122" s="210"/>
      <c r="AY122" s="257"/>
      <c r="AZ122" s="258"/>
      <c r="BA122" s="227">
        <f t="shared" si="32"/>
        <v>170</v>
      </c>
      <c r="BB122" s="211">
        <f t="shared" si="28"/>
        <v>17</v>
      </c>
      <c r="BC122" s="338">
        <f t="shared" si="29"/>
        <v>100</v>
      </c>
      <c r="BD122" s="346">
        <f>(BB122+BB123)*100/100</f>
        <v>39</v>
      </c>
      <c r="BE122" s="346">
        <f>BD122-100</f>
        <v>-61</v>
      </c>
      <c r="BF122" s="207" t="s">
        <v>58</v>
      </c>
    </row>
    <row r="123" spans="1:58" s="249" customFormat="1" ht="17.25" thickBot="1">
      <c r="A123" s="217" t="s">
        <v>59</v>
      </c>
      <c r="B123" s="364"/>
      <c r="C123" s="236">
        <v>40</v>
      </c>
      <c r="D123" s="237"/>
      <c r="E123" s="237"/>
      <c r="F123" s="237"/>
      <c r="G123" s="237"/>
      <c r="H123" s="238"/>
      <c r="I123" s="239"/>
      <c r="J123" s="237"/>
      <c r="K123" s="237"/>
      <c r="L123" s="238"/>
      <c r="M123" s="239"/>
      <c r="N123" s="237"/>
      <c r="O123" s="240"/>
      <c r="P123" s="240"/>
      <c r="Q123" s="240"/>
      <c r="R123" s="241"/>
      <c r="S123" s="242">
        <v>12</v>
      </c>
      <c r="T123" s="240"/>
      <c r="U123" s="240"/>
      <c r="V123" s="240"/>
      <c r="W123" s="240"/>
      <c r="X123" s="241"/>
      <c r="Y123" s="242"/>
      <c r="Z123" s="240"/>
      <c r="AA123" s="240"/>
      <c r="AB123" s="240"/>
      <c r="AC123" s="241"/>
      <c r="AD123" s="250">
        <v>84</v>
      </c>
      <c r="AE123" s="240"/>
      <c r="AF123" s="240"/>
      <c r="AG123" s="240"/>
      <c r="AH123" s="240"/>
      <c r="AI123" s="240"/>
      <c r="AJ123" s="240"/>
      <c r="AK123" s="240"/>
      <c r="AL123" s="241"/>
      <c r="AM123" s="242">
        <v>40</v>
      </c>
      <c r="AN123" s="240"/>
      <c r="AO123" s="240"/>
      <c r="AP123" s="241"/>
      <c r="AQ123" s="242">
        <v>44</v>
      </c>
      <c r="AR123" s="240"/>
      <c r="AS123" s="240"/>
      <c r="AT123" s="240"/>
      <c r="AU123" s="241"/>
      <c r="AV123" s="242"/>
      <c r="AW123" s="210"/>
      <c r="AX123" s="210"/>
      <c r="AY123" s="257"/>
      <c r="AZ123" s="258"/>
      <c r="BA123" s="227">
        <f t="shared" si="32"/>
        <v>220</v>
      </c>
      <c r="BB123" s="211">
        <f t="shared" si="28"/>
        <v>22</v>
      </c>
      <c r="BC123" s="339"/>
      <c r="BD123" s="346"/>
      <c r="BE123" s="346"/>
      <c r="BF123" s="207" t="s">
        <v>59</v>
      </c>
    </row>
    <row r="124" spans="1:58" s="249" customFormat="1" ht="16.5">
      <c r="A124" s="217" t="s">
        <v>60</v>
      </c>
      <c r="B124" s="269">
        <v>80</v>
      </c>
      <c r="C124" s="236"/>
      <c r="D124" s="237"/>
      <c r="E124" s="237"/>
      <c r="F124" s="237"/>
      <c r="G124" s="237"/>
      <c r="H124" s="238"/>
      <c r="I124" s="239"/>
      <c r="J124" s="237"/>
      <c r="K124" s="237"/>
      <c r="L124" s="238"/>
      <c r="M124" s="239"/>
      <c r="N124" s="237"/>
      <c r="O124" s="240"/>
      <c r="P124" s="240"/>
      <c r="Q124" s="240"/>
      <c r="R124" s="241"/>
      <c r="S124" s="242"/>
      <c r="T124" s="240"/>
      <c r="U124" s="240"/>
      <c r="V124" s="240"/>
      <c r="W124" s="240"/>
      <c r="X124" s="241"/>
      <c r="Y124" s="242"/>
      <c r="Z124" s="240"/>
      <c r="AA124" s="240"/>
      <c r="AB124" s="240"/>
      <c r="AC124" s="241"/>
      <c r="AD124" s="242"/>
      <c r="AE124" s="240"/>
      <c r="AF124" s="240"/>
      <c r="AG124" s="240"/>
      <c r="AH124" s="240"/>
      <c r="AI124" s="240"/>
      <c r="AJ124" s="240"/>
      <c r="AK124" s="240"/>
      <c r="AL124" s="241"/>
      <c r="AM124" s="242">
        <v>200</v>
      </c>
      <c r="AN124" s="240"/>
      <c r="AO124" s="240"/>
      <c r="AP124" s="241"/>
      <c r="AQ124" s="242"/>
      <c r="AR124" s="240"/>
      <c r="AS124" s="240"/>
      <c r="AT124" s="240"/>
      <c r="AU124" s="241"/>
      <c r="AV124" s="242"/>
      <c r="AW124" s="210"/>
      <c r="AX124" s="210"/>
      <c r="AY124" s="257"/>
      <c r="AZ124" s="258"/>
      <c r="BA124" s="227">
        <f t="shared" si="32"/>
        <v>200</v>
      </c>
      <c r="BB124" s="211">
        <f t="shared" si="28"/>
        <v>20</v>
      </c>
      <c r="BC124" s="214">
        <f aca="true" t="shared" si="33" ref="BC124:BC138">B124*25%</f>
        <v>20</v>
      </c>
      <c r="BD124" s="230">
        <f aca="true" t="shared" si="34" ref="BD124:BD138">BB124*100/BC124</f>
        <v>100</v>
      </c>
      <c r="BE124" s="206">
        <f aca="true" t="shared" si="35" ref="BE124:BE138">BD124-100</f>
        <v>0</v>
      </c>
      <c r="BF124" s="207" t="s">
        <v>60</v>
      </c>
    </row>
    <row r="125" spans="1:58" s="249" customFormat="1" ht="16.5">
      <c r="A125" s="217" t="s">
        <v>61</v>
      </c>
      <c r="B125" s="235">
        <v>40</v>
      </c>
      <c r="C125" s="236"/>
      <c r="D125" s="237"/>
      <c r="E125" s="237"/>
      <c r="F125" s="237"/>
      <c r="G125" s="237"/>
      <c r="H125" s="238"/>
      <c r="I125" s="239"/>
      <c r="J125" s="237"/>
      <c r="K125" s="237"/>
      <c r="L125" s="238"/>
      <c r="M125" s="266">
        <v>61</v>
      </c>
      <c r="N125" s="243"/>
      <c r="O125" s="244"/>
      <c r="P125" s="244"/>
      <c r="Q125" s="244"/>
      <c r="R125" s="245"/>
      <c r="S125" s="246"/>
      <c r="T125" s="244"/>
      <c r="U125" s="244"/>
      <c r="V125" s="244"/>
      <c r="W125" s="244"/>
      <c r="X125" s="245"/>
      <c r="Y125" s="256">
        <v>11.8</v>
      </c>
      <c r="Z125" s="244"/>
      <c r="AA125" s="244"/>
      <c r="AB125" s="244"/>
      <c r="AC125" s="245"/>
      <c r="AD125" s="246"/>
      <c r="AE125" s="244"/>
      <c r="AF125" s="244"/>
      <c r="AG125" s="244"/>
      <c r="AH125" s="270">
        <v>21</v>
      </c>
      <c r="AI125" s="244"/>
      <c r="AJ125" s="244"/>
      <c r="AK125" s="244"/>
      <c r="AL125" s="245"/>
      <c r="AM125" s="246"/>
      <c r="AN125" s="244"/>
      <c r="AO125" s="244"/>
      <c r="AP125" s="245"/>
      <c r="AQ125" s="246"/>
      <c r="AR125" s="244"/>
      <c r="AS125" s="244"/>
      <c r="AT125" s="244"/>
      <c r="AU125" s="245"/>
      <c r="AV125" s="246">
        <v>7</v>
      </c>
      <c r="AW125" s="210"/>
      <c r="AX125" s="210"/>
      <c r="AY125" s="257"/>
      <c r="AZ125" s="260"/>
      <c r="BA125" s="227">
        <f t="shared" si="32"/>
        <v>100.8</v>
      </c>
      <c r="BB125" s="211">
        <f t="shared" si="28"/>
        <v>10.08</v>
      </c>
      <c r="BC125" s="214">
        <f t="shared" si="33"/>
        <v>10</v>
      </c>
      <c r="BD125" s="206">
        <f t="shared" si="34"/>
        <v>100.8</v>
      </c>
      <c r="BE125" s="206">
        <f t="shared" si="35"/>
        <v>0.7999999999999972</v>
      </c>
      <c r="BF125" s="207" t="s">
        <v>120</v>
      </c>
    </row>
    <row r="126" spans="1:58" s="249" customFormat="1" ht="0.75" customHeight="1">
      <c r="A126" s="217" t="s">
        <v>135</v>
      </c>
      <c r="B126" s="235">
        <v>18</v>
      </c>
      <c r="C126" s="236">
        <v>9</v>
      </c>
      <c r="D126" s="237"/>
      <c r="E126" s="237"/>
      <c r="F126" s="237"/>
      <c r="G126" s="237"/>
      <c r="H126" s="238"/>
      <c r="I126" s="239"/>
      <c r="J126" s="237"/>
      <c r="K126" s="237"/>
      <c r="L126" s="238"/>
      <c r="M126" s="247"/>
      <c r="N126" s="243"/>
      <c r="O126" s="244"/>
      <c r="P126" s="244"/>
      <c r="Q126" s="244"/>
      <c r="R126" s="245"/>
      <c r="S126" s="246"/>
      <c r="T126" s="244"/>
      <c r="U126" s="244"/>
      <c r="V126" s="244"/>
      <c r="W126" s="244"/>
      <c r="X126" s="245"/>
      <c r="Y126" s="246"/>
      <c r="Z126" s="244"/>
      <c r="AA126" s="244"/>
      <c r="AB126" s="244"/>
      <c r="AC126" s="245"/>
      <c r="AD126" s="246">
        <v>12</v>
      </c>
      <c r="AE126" s="244"/>
      <c r="AF126" s="244"/>
      <c r="AG126" s="244"/>
      <c r="AH126" s="244"/>
      <c r="AI126" s="244"/>
      <c r="AJ126" s="244"/>
      <c r="AK126" s="244"/>
      <c r="AL126" s="245"/>
      <c r="AM126" s="246">
        <v>12</v>
      </c>
      <c r="AN126" s="244"/>
      <c r="AO126" s="244"/>
      <c r="AP126" s="245"/>
      <c r="AQ126" s="246">
        <v>10</v>
      </c>
      <c r="AR126" s="244"/>
      <c r="AS126" s="244"/>
      <c r="AT126" s="244"/>
      <c r="AU126" s="245"/>
      <c r="AV126" s="246"/>
      <c r="AW126" s="251"/>
      <c r="AX126" s="251"/>
      <c r="AY126" s="257"/>
      <c r="AZ126" s="260"/>
      <c r="BA126" s="229">
        <f t="shared" si="32"/>
        <v>43</v>
      </c>
      <c r="BB126" s="211">
        <f t="shared" si="28"/>
        <v>4.3</v>
      </c>
      <c r="BC126" s="214">
        <f t="shared" si="33"/>
        <v>4.5</v>
      </c>
      <c r="BD126" s="206">
        <f t="shared" si="34"/>
        <v>95.55555555555556</v>
      </c>
      <c r="BE126" s="206">
        <f t="shared" si="35"/>
        <v>-4.444444444444443</v>
      </c>
      <c r="BF126" s="207" t="s">
        <v>135</v>
      </c>
    </row>
    <row r="127" spans="1:58" s="249" customFormat="1" ht="16.5">
      <c r="A127" s="217" t="s">
        <v>62</v>
      </c>
      <c r="B127" s="235">
        <v>10</v>
      </c>
      <c r="C127" s="236"/>
      <c r="D127" s="237"/>
      <c r="E127" s="237"/>
      <c r="F127" s="237"/>
      <c r="G127" s="237"/>
      <c r="H127" s="238"/>
      <c r="I127" s="239"/>
      <c r="J127" s="237"/>
      <c r="K127" s="237"/>
      <c r="L127" s="238"/>
      <c r="M127" s="239"/>
      <c r="N127" s="237"/>
      <c r="O127" s="240"/>
      <c r="P127" s="240"/>
      <c r="Q127" s="240"/>
      <c r="R127" s="241"/>
      <c r="S127" s="242">
        <v>6</v>
      </c>
      <c r="T127" s="240"/>
      <c r="U127" s="240"/>
      <c r="V127" s="240"/>
      <c r="W127" s="240"/>
      <c r="X127" s="241"/>
      <c r="Y127" s="242">
        <v>4</v>
      </c>
      <c r="Z127" s="240"/>
      <c r="AA127" s="240"/>
      <c r="AB127" s="240"/>
      <c r="AC127" s="241"/>
      <c r="AD127" s="242"/>
      <c r="AE127" s="240"/>
      <c r="AF127" s="240"/>
      <c r="AG127" s="240"/>
      <c r="AH127" s="240"/>
      <c r="AI127" s="240"/>
      <c r="AJ127" s="240"/>
      <c r="AK127" s="240"/>
      <c r="AL127" s="241"/>
      <c r="AM127" s="242">
        <v>10</v>
      </c>
      <c r="AN127" s="240"/>
      <c r="AO127" s="240"/>
      <c r="AP127" s="241"/>
      <c r="AQ127" s="242"/>
      <c r="AR127" s="240"/>
      <c r="AS127" s="240"/>
      <c r="AT127" s="240"/>
      <c r="AU127" s="241"/>
      <c r="AV127" s="242">
        <v>5</v>
      </c>
      <c r="AW127" s="210"/>
      <c r="AX127" s="210"/>
      <c r="AY127" s="257"/>
      <c r="AZ127" s="258"/>
      <c r="BA127" s="227">
        <f t="shared" si="32"/>
        <v>25</v>
      </c>
      <c r="BB127" s="211">
        <f t="shared" si="28"/>
        <v>2.5</v>
      </c>
      <c r="BC127" s="214">
        <f t="shared" si="33"/>
        <v>2.5</v>
      </c>
      <c r="BD127" s="212">
        <f t="shared" si="34"/>
        <v>100</v>
      </c>
      <c r="BE127" s="206">
        <f t="shared" si="35"/>
        <v>0</v>
      </c>
      <c r="BF127" s="207" t="s">
        <v>62</v>
      </c>
    </row>
    <row r="128" spans="1:58" s="249" customFormat="1" ht="16.5">
      <c r="A128" s="217" t="s">
        <v>63</v>
      </c>
      <c r="B128" s="235">
        <v>20</v>
      </c>
      <c r="C128" s="236">
        <v>6</v>
      </c>
      <c r="D128" s="237"/>
      <c r="E128" s="237"/>
      <c r="F128" s="237"/>
      <c r="G128" s="237"/>
      <c r="H128" s="238"/>
      <c r="I128" s="239"/>
      <c r="J128" s="237"/>
      <c r="K128" s="237"/>
      <c r="L128" s="238"/>
      <c r="M128" s="239"/>
      <c r="N128" s="237"/>
      <c r="O128" s="240"/>
      <c r="P128" s="240"/>
      <c r="Q128" s="240"/>
      <c r="R128" s="241"/>
      <c r="S128" s="242">
        <v>6</v>
      </c>
      <c r="T128" s="240"/>
      <c r="U128" s="240"/>
      <c r="V128" s="240"/>
      <c r="W128" s="240"/>
      <c r="X128" s="241"/>
      <c r="Y128" s="242">
        <v>6</v>
      </c>
      <c r="Z128" s="240"/>
      <c r="AA128" s="240"/>
      <c r="AB128" s="240"/>
      <c r="AC128" s="241"/>
      <c r="AD128" s="242"/>
      <c r="AE128" s="240"/>
      <c r="AF128" s="240"/>
      <c r="AG128" s="240"/>
      <c r="AH128" s="240"/>
      <c r="AI128" s="240"/>
      <c r="AJ128" s="240"/>
      <c r="AK128" s="240"/>
      <c r="AL128" s="241"/>
      <c r="AM128" s="242">
        <v>8</v>
      </c>
      <c r="AN128" s="240"/>
      <c r="AO128" s="240"/>
      <c r="AP128" s="241"/>
      <c r="AQ128" s="242">
        <v>6</v>
      </c>
      <c r="AR128" s="240"/>
      <c r="AS128" s="240"/>
      <c r="AT128" s="240"/>
      <c r="AU128" s="241"/>
      <c r="AV128" s="242">
        <v>8</v>
      </c>
      <c r="AW128" s="210"/>
      <c r="AX128" s="210"/>
      <c r="AY128" s="257"/>
      <c r="AZ128" s="258"/>
      <c r="BA128" s="228">
        <f t="shared" si="32"/>
        <v>40</v>
      </c>
      <c r="BB128" s="211">
        <f t="shared" si="28"/>
        <v>4</v>
      </c>
      <c r="BC128" s="214">
        <f t="shared" si="33"/>
        <v>5</v>
      </c>
      <c r="BD128" s="212">
        <f t="shared" si="34"/>
        <v>80</v>
      </c>
      <c r="BE128" s="206">
        <f t="shared" si="35"/>
        <v>-20</v>
      </c>
      <c r="BF128" s="207" t="s">
        <v>63</v>
      </c>
    </row>
    <row r="129" spans="1:58" s="249" customFormat="1" ht="15" customHeight="1">
      <c r="A129" s="217" t="s">
        <v>64</v>
      </c>
      <c r="B129" s="235">
        <v>200</v>
      </c>
      <c r="C129" s="236">
        <v>130</v>
      </c>
      <c r="D129" s="237"/>
      <c r="E129" s="237"/>
      <c r="F129" s="237"/>
      <c r="G129" s="237"/>
      <c r="H129" s="238"/>
      <c r="I129" s="239"/>
      <c r="J129" s="237"/>
      <c r="K129" s="237"/>
      <c r="L129" s="238"/>
      <c r="M129" s="239"/>
      <c r="N129" s="237"/>
      <c r="O129" s="240"/>
      <c r="P129" s="240"/>
      <c r="Q129" s="240"/>
      <c r="R129" s="241"/>
      <c r="S129" s="242"/>
      <c r="T129" s="240"/>
      <c r="U129" s="240"/>
      <c r="V129" s="240"/>
      <c r="W129" s="240"/>
      <c r="X129" s="241"/>
      <c r="Y129" s="242"/>
      <c r="Z129" s="240"/>
      <c r="AA129" s="240"/>
      <c r="AB129" s="240"/>
      <c r="AC129" s="241"/>
      <c r="AD129" s="242">
        <v>130</v>
      </c>
      <c r="AE129" s="240"/>
      <c r="AF129" s="240"/>
      <c r="AG129" s="240"/>
      <c r="AH129" s="240">
        <v>120</v>
      </c>
      <c r="AI129" s="240"/>
      <c r="AJ129" s="240"/>
      <c r="AK129" s="240"/>
      <c r="AL129" s="241"/>
      <c r="AM129" s="242">
        <v>120</v>
      </c>
      <c r="AN129" s="240"/>
      <c r="AO129" s="240"/>
      <c r="AP129" s="241"/>
      <c r="AQ129" s="242"/>
      <c r="AR129" s="240"/>
      <c r="AS129" s="240"/>
      <c r="AT129" s="240"/>
      <c r="AU129" s="241"/>
      <c r="AV129" s="242"/>
      <c r="AW129" s="210"/>
      <c r="AX129" s="210"/>
      <c r="AY129" s="257"/>
      <c r="AZ129" s="258"/>
      <c r="BA129" s="227">
        <f t="shared" si="32"/>
        <v>500</v>
      </c>
      <c r="BB129" s="211">
        <f t="shared" si="28"/>
        <v>50</v>
      </c>
      <c r="BC129" s="214">
        <f t="shared" si="33"/>
        <v>50</v>
      </c>
      <c r="BD129" s="206">
        <f t="shared" si="34"/>
        <v>100</v>
      </c>
      <c r="BE129" s="206">
        <f t="shared" si="35"/>
        <v>0</v>
      </c>
      <c r="BF129" s="207" t="s">
        <v>64</v>
      </c>
    </row>
    <row r="130" spans="1:58" s="249" customFormat="1" ht="16.5">
      <c r="A130" s="217" t="s">
        <v>65</v>
      </c>
      <c r="B130" s="235">
        <v>1.6</v>
      </c>
      <c r="C130" s="236"/>
      <c r="D130" s="237"/>
      <c r="E130" s="237"/>
      <c r="F130" s="237"/>
      <c r="G130" s="237"/>
      <c r="H130" s="238"/>
      <c r="I130" s="239"/>
      <c r="J130" s="237"/>
      <c r="K130" s="237"/>
      <c r="L130" s="238"/>
      <c r="M130" s="239"/>
      <c r="N130" s="237"/>
      <c r="O130" s="240"/>
      <c r="P130" s="240"/>
      <c r="Q130" s="240"/>
      <c r="R130" s="241"/>
      <c r="S130" s="242">
        <v>2</v>
      </c>
      <c r="T130" s="240"/>
      <c r="U130" s="240"/>
      <c r="V130" s="240"/>
      <c r="W130" s="240"/>
      <c r="X130" s="241"/>
      <c r="Y130" s="242"/>
      <c r="Z130" s="240"/>
      <c r="AA130" s="240"/>
      <c r="AB130" s="240"/>
      <c r="AC130" s="241"/>
      <c r="AD130" s="242"/>
      <c r="AE130" s="240"/>
      <c r="AF130" s="240"/>
      <c r="AG130" s="240"/>
      <c r="AH130" s="240"/>
      <c r="AI130" s="240"/>
      <c r="AJ130" s="240"/>
      <c r="AK130" s="240"/>
      <c r="AL130" s="241"/>
      <c r="AM130" s="242"/>
      <c r="AN130" s="240"/>
      <c r="AO130" s="240"/>
      <c r="AP130" s="241"/>
      <c r="AQ130" s="242"/>
      <c r="AR130" s="240"/>
      <c r="AS130" s="240"/>
      <c r="AT130" s="240"/>
      <c r="AU130" s="241"/>
      <c r="AV130" s="242">
        <v>2</v>
      </c>
      <c r="AW130" s="210"/>
      <c r="AX130" s="210"/>
      <c r="AY130" s="257"/>
      <c r="AZ130" s="258"/>
      <c r="BA130" s="227">
        <f t="shared" si="32"/>
        <v>4</v>
      </c>
      <c r="BB130" s="211">
        <f t="shared" si="28"/>
        <v>0.4</v>
      </c>
      <c r="BC130" s="214">
        <f t="shared" si="33"/>
        <v>0.4</v>
      </c>
      <c r="BD130" s="212">
        <f t="shared" si="34"/>
        <v>100</v>
      </c>
      <c r="BE130" s="206">
        <f t="shared" si="35"/>
        <v>0</v>
      </c>
      <c r="BF130" s="207" t="s">
        <v>65</v>
      </c>
    </row>
    <row r="131" spans="1:58" s="249" customFormat="1" ht="16.5">
      <c r="A131" s="217" t="s">
        <v>66</v>
      </c>
      <c r="B131" s="235">
        <v>20</v>
      </c>
      <c r="C131" s="236"/>
      <c r="D131" s="237"/>
      <c r="E131" s="237"/>
      <c r="F131" s="237"/>
      <c r="G131" s="237"/>
      <c r="H131" s="238"/>
      <c r="I131" s="239"/>
      <c r="J131" s="237"/>
      <c r="K131" s="237"/>
      <c r="L131" s="238"/>
      <c r="M131" s="239"/>
      <c r="N131" s="237"/>
      <c r="O131" s="240"/>
      <c r="P131" s="240"/>
      <c r="Q131" s="240"/>
      <c r="R131" s="241"/>
      <c r="S131" s="242"/>
      <c r="T131" s="240"/>
      <c r="U131" s="240"/>
      <c r="V131" s="240"/>
      <c r="W131" s="240"/>
      <c r="X131" s="241"/>
      <c r="Y131" s="242"/>
      <c r="Z131" s="240"/>
      <c r="AA131" s="240"/>
      <c r="AB131" s="240"/>
      <c r="AC131" s="241"/>
      <c r="AD131" s="242"/>
      <c r="AE131" s="240"/>
      <c r="AF131" s="240"/>
      <c r="AG131" s="240"/>
      <c r="AH131" s="240"/>
      <c r="AI131" s="240"/>
      <c r="AJ131" s="240"/>
      <c r="AK131" s="240"/>
      <c r="AL131" s="241"/>
      <c r="AM131" s="242"/>
      <c r="AN131" s="240"/>
      <c r="AO131" s="240"/>
      <c r="AP131" s="241"/>
      <c r="AQ131" s="242"/>
      <c r="AR131" s="240"/>
      <c r="AS131" s="240"/>
      <c r="AT131" s="240"/>
      <c r="AU131" s="241"/>
      <c r="AV131" s="242"/>
      <c r="AW131" s="210"/>
      <c r="AX131" s="210"/>
      <c r="AY131" s="257"/>
      <c r="AZ131" s="258"/>
      <c r="BA131" s="227">
        <f t="shared" si="32"/>
        <v>0</v>
      </c>
      <c r="BB131" s="211">
        <f t="shared" si="28"/>
        <v>0</v>
      </c>
      <c r="BC131" s="214">
        <f t="shared" si="33"/>
        <v>5</v>
      </c>
      <c r="BD131" s="206">
        <f t="shared" si="34"/>
        <v>0</v>
      </c>
      <c r="BE131" s="206">
        <f t="shared" si="35"/>
        <v>-100</v>
      </c>
      <c r="BF131" s="207" t="s">
        <v>66</v>
      </c>
    </row>
    <row r="132" spans="1:58" s="249" customFormat="1" ht="16.5">
      <c r="A132" s="217" t="s">
        <v>67</v>
      </c>
      <c r="B132" s="235">
        <v>60</v>
      </c>
      <c r="C132" s="236"/>
      <c r="D132" s="237"/>
      <c r="E132" s="237"/>
      <c r="F132" s="237"/>
      <c r="G132" s="237"/>
      <c r="H132" s="238"/>
      <c r="I132" s="239"/>
      <c r="J132" s="237"/>
      <c r="K132" s="237"/>
      <c r="L132" s="238"/>
      <c r="M132" s="239"/>
      <c r="N132" s="237"/>
      <c r="O132" s="240"/>
      <c r="P132" s="240"/>
      <c r="Q132" s="240"/>
      <c r="R132" s="241"/>
      <c r="S132" s="242">
        <v>50</v>
      </c>
      <c r="T132" s="240"/>
      <c r="U132" s="240"/>
      <c r="V132" s="240"/>
      <c r="W132" s="240"/>
      <c r="X132" s="241"/>
      <c r="Y132" s="242"/>
      <c r="Z132" s="240"/>
      <c r="AA132" s="240"/>
      <c r="AB132" s="240"/>
      <c r="AC132" s="241"/>
      <c r="AD132" s="242">
        <v>100</v>
      </c>
      <c r="AE132" s="240"/>
      <c r="AF132" s="240"/>
      <c r="AG132" s="240"/>
      <c r="AH132" s="240"/>
      <c r="AI132" s="240"/>
      <c r="AJ132" s="240"/>
      <c r="AK132" s="240"/>
      <c r="AL132" s="241"/>
      <c r="AM132" s="242"/>
      <c r="AN132" s="240"/>
      <c r="AO132" s="240"/>
      <c r="AP132" s="241"/>
      <c r="AQ132" s="242"/>
      <c r="AR132" s="240"/>
      <c r="AS132" s="240"/>
      <c r="AT132" s="240"/>
      <c r="AU132" s="241"/>
      <c r="AV132" s="242"/>
      <c r="AW132" s="210"/>
      <c r="AX132" s="210"/>
      <c r="AY132" s="257"/>
      <c r="AZ132" s="258"/>
      <c r="BA132" s="227">
        <f t="shared" si="32"/>
        <v>150</v>
      </c>
      <c r="BB132" s="211">
        <f t="shared" si="28"/>
        <v>15</v>
      </c>
      <c r="BC132" s="214">
        <f t="shared" si="33"/>
        <v>15</v>
      </c>
      <c r="BD132" s="206">
        <f t="shared" si="34"/>
        <v>100</v>
      </c>
      <c r="BE132" s="206">
        <f t="shared" si="35"/>
        <v>0</v>
      </c>
      <c r="BF132" s="207" t="s">
        <v>67</v>
      </c>
    </row>
    <row r="133" spans="1:58" s="249" customFormat="1" ht="12" customHeight="1">
      <c r="A133" s="217" t="s">
        <v>68</v>
      </c>
      <c r="B133" s="235">
        <v>60</v>
      </c>
      <c r="C133" s="236"/>
      <c r="D133" s="237"/>
      <c r="E133" s="237"/>
      <c r="F133" s="237"/>
      <c r="G133" s="237"/>
      <c r="H133" s="238"/>
      <c r="I133" s="239"/>
      <c r="J133" s="237"/>
      <c r="K133" s="237"/>
      <c r="L133" s="238"/>
      <c r="M133" s="239"/>
      <c r="N133" s="237"/>
      <c r="O133" s="240"/>
      <c r="P133" s="240"/>
      <c r="Q133" s="240"/>
      <c r="R133" s="241"/>
      <c r="S133" s="242"/>
      <c r="T133" s="240"/>
      <c r="U133" s="240"/>
      <c r="V133" s="240"/>
      <c r="W133" s="240"/>
      <c r="X133" s="241"/>
      <c r="Y133" s="242">
        <v>70</v>
      </c>
      <c r="Z133" s="240"/>
      <c r="AA133" s="240"/>
      <c r="AB133" s="240"/>
      <c r="AC133" s="241"/>
      <c r="AD133" s="242"/>
      <c r="AE133" s="240"/>
      <c r="AF133" s="240"/>
      <c r="AG133" s="240"/>
      <c r="AH133" s="240"/>
      <c r="AI133" s="240"/>
      <c r="AJ133" s="240"/>
      <c r="AK133" s="240"/>
      <c r="AL133" s="241"/>
      <c r="AM133" s="242"/>
      <c r="AN133" s="240"/>
      <c r="AO133" s="240"/>
      <c r="AP133" s="241"/>
      <c r="AQ133" s="242"/>
      <c r="AR133" s="240"/>
      <c r="AS133" s="240"/>
      <c r="AT133" s="240"/>
      <c r="AU133" s="241"/>
      <c r="AV133" s="242">
        <v>80</v>
      </c>
      <c r="AW133" s="210"/>
      <c r="AX133" s="210"/>
      <c r="AY133" s="257"/>
      <c r="AZ133" s="258"/>
      <c r="BA133" s="227">
        <f t="shared" si="32"/>
        <v>150</v>
      </c>
      <c r="BB133" s="211">
        <f t="shared" si="28"/>
        <v>15</v>
      </c>
      <c r="BC133" s="214">
        <f t="shared" si="33"/>
        <v>15</v>
      </c>
      <c r="BD133" s="206">
        <f t="shared" si="34"/>
        <v>100</v>
      </c>
      <c r="BE133" s="206">
        <f t="shared" si="35"/>
        <v>0</v>
      </c>
      <c r="BF133" s="207" t="s">
        <v>68</v>
      </c>
    </row>
    <row r="134" spans="1:58" s="249" customFormat="1" ht="16.5">
      <c r="A134" s="217" t="s">
        <v>16</v>
      </c>
      <c r="B134" s="235">
        <v>12</v>
      </c>
      <c r="C134" s="236"/>
      <c r="D134" s="237"/>
      <c r="E134" s="237"/>
      <c r="F134" s="237"/>
      <c r="G134" s="237"/>
      <c r="H134" s="238"/>
      <c r="I134" s="239">
        <v>10</v>
      </c>
      <c r="J134" s="237"/>
      <c r="K134" s="237"/>
      <c r="L134" s="238"/>
      <c r="M134" s="239">
        <v>10</v>
      </c>
      <c r="N134" s="237"/>
      <c r="O134" s="240"/>
      <c r="P134" s="240"/>
      <c r="Q134" s="240"/>
      <c r="R134" s="241"/>
      <c r="S134" s="242"/>
      <c r="T134" s="240"/>
      <c r="U134" s="240"/>
      <c r="V134" s="240"/>
      <c r="W134" s="240"/>
      <c r="X134" s="241"/>
      <c r="Y134" s="242"/>
      <c r="Z134" s="240"/>
      <c r="AA134" s="240"/>
      <c r="AB134" s="240"/>
      <c r="AC134" s="241"/>
      <c r="AD134" s="242"/>
      <c r="AE134" s="240"/>
      <c r="AF134" s="240"/>
      <c r="AG134" s="240"/>
      <c r="AH134" s="240"/>
      <c r="AI134" s="240"/>
      <c r="AJ134" s="240"/>
      <c r="AK134" s="240"/>
      <c r="AL134" s="241"/>
      <c r="AM134" s="242"/>
      <c r="AN134" s="240"/>
      <c r="AO134" s="240"/>
      <c r="AP134" s="241"/>
      <c r="AQ134" s="242"/>
      <c r="AR134" s="240"/>
      <c r="AS134" s="240"/>
      <c r="AT134" s="240"/>
      <c r="AU134" s="241"/>
      <c r="AV134" s="242"/>
      <c r="AW134" s="210"/>
      <c r="AX134" s="210"/>
      <c r="AY134" s="257"/>
      <c r="AZ134" s="258"/>
      <c r="BA134" s="227">
        <f t="shared" si="32"/>
        <v>20</v>
      </c>
      <c r="BB134" s="211">
        <f t="shared" si="28"/>
        <v>2</v>
      </c>
      <c r="BC134" s="214">
        <f t="shared" si="33"/>
        <v>3</v>
      </c>
      <c r="BD134" s="206">
        <f t="shared" si="34"/>
        <v>66.66666666666667</v>
      </c>
      <c r="BE134" s="206">
        <f t="shared" si="35"/>
        <v>-33.33333333333333</v>
      </c>
      <c r="BF134" s="207" t="s">
        <v>16</v>
      </c>
    </row>
    <row r="135" spans="1:58" s="249" customFormat="1" ht="14.25" customHeight="1">
      <c r="A135" s="217" t="s">
        <v>69</v>
      </c>
      <c r="B135" s="235">
        <v>15</v>
      </c>
      <c r="C135" s="236"/>
      <c r="D135" s="237"/>
      <c r="E135" s="237"/>
      <c r="F135" s="237"/>
      <c r="G135" s="237"/>
      <c r="H135" s="238"/>
      <c r="I135" s="239"/>
      <c r="J135" s="237"/>
      <c r="K135" s="237"/>
      <c r="L135" s="238"/>
      <c r="M135" s="239">
        <v>12</v>
      </c>
      <c r="N135" s="237"/>
      <c r="O135" s="240"/>
      <c r="P135" s="240"/>
      <c r="Q135" s="240"/>
      <c r="R135" s="241"/>
      <c r="S135" s="242"/>
      <c r="T135" s="240"/>
      <c r="U135" s="240"/>
      <c r="V135" s="240"/>
      <c r="W135" s="240"/>
      <c r="X135" s="241"/>
      <c r="Y135" s="242">
        <v>5</v>
      </c>
      <c r="Z135" s="240"/>
      <c r="AA135" s="240"/>
      <c r="AB135" s="240"/>
      <c r="AC135" s="241"/>
      <c r="AD135" s="242"/>
      <c r="AE135" s="240"/>
      <c r="AF135" s="240"/>
      <c r="AG135" s="240"/>
      <c r="AH135" s="240"/>
      <c r="AI135" s="240"/>
      <c r="AJ135" s="240"/>
      <c r="AK135" s="240"/>
      <c r="AL135" s="241"/>
      <c r="AM135" s="242"/>
      <c r="AN135" s="240"/>
      <c r="AO135" s="240"/>
      <c r="AP135" s="241"/>
      <c r="AQ135" s="242">
        <v>20</v>
      </c>
      <c r="AR135" s="240"/>
      <c r="AS135" s="240"/>
      <c r="AT135" s="240"/>
      <c r="AU135" s="241"/>
      <c r="AV135" s="242"/>
      <c r="AW135" s="210"/>
      <c r="AX135" s="210"/>
      <c r="AY135" s="257"/>
      <c r="AZ135" s="258"/>
      <c r="BA135" s="227">
        <f t="shared" si="32"/>
        <v>37</v>
      </c>
      <c r="BB135" s="211">
        <f t="shared" si="28"/>
        <v>3.7</v>
      </c>
      <c r="BC135" s="214">
        <f t="shared" si="33"/>
        <v>3.75</v>
      </c>
      <c r="BD135" s="206">
        <f t="shared" si="34"/>
        <v>98.66666666666667</v>
      </c>
      <c r="BE135" s="206">
        <f t="shared" si="35"/>
        <v>-1.3333333333333286</v>
      </c>
      <c r="BF135" s="207" t="s">
        <v>69</v>
      </c>
    </row>
    <row r="136" spans="1:58" s="249" customFormat="1" ht="16.5">
      <c r="A136" s="217" t="s">
        <v>70</v>
      </c>
      <c r="B136" s="235">
        <v>0.4</v>
      </c>
      <c r="C136" s="236"/>
      <c r="D136" s="237"/>
      <c r="E136" s="237"/>
      <c r="F136" s="237"/>
      <c r="G136" s="237"/>
      <c r="H136" s="238"/>
      <c r="I136" s="239"/>
      <c r="J136" s="237"/>
      <c r="K136" s="237"/>
      <c r="L136" s="238"/>
      <c r="M136" s="239">
        <v>0.3</v>
      </c>
      <c r="N136" s="237"/>
      <c r="O136" s="240"/>
      <c r="P136" s="240"/>
      <c r="Q136" s="240"/>
      <c r="R136" s="241"/>
      <c r="S136" s="242"/>
      <c r="T136" s="240"/>
      <c r="U136" s="240"/>
      <c r="V136" s="240"/>
      <c r="W136" s="240"/>
      <c r="X136" s="241"/>
      <c r="Y136" s="242">
        <v>0.3</v>
      </c>
      <c r="Z136" s="240"/>
      <c r="AA136" s="240"/>
      <c r="AB136" s="240"/>
      <c r="AC136" s="241"/>
      <c r="AD136" s="242"/>
      <c r="AE136" s="240"/>
      <c r="AF136" s="240"/>
      <c r="AG136" s="240"/>
      <c r="AH136" s="240"/>
      <c r="AI136" s="240"/>
      <c r="AJ136" s="240"/>
      <c r="AK136" s="240"/>
      <c r="AL136" s="241"/>
      <c r="AM136" s="242"/>
      <c r="AN136" s="240"/>
      <c r="AO136" s="240"/>
      <c r="AP136" s="241"/>
      <c r="AQ136" s="242">
        <v>0.4</v>
      </c>
      <c r="AR136" s="240"/>
      <c r="AS136" s="240"/>
      <c r="AT136" s="240"/>
      <c r="AU136" s="241"/>
      <c r="AV136" s="242"/>
      <c r="AW136" s="210"/>
      <c r="AX136" s="210"/>
      <c r="AY136" s="257"/>
      <c r="AZ136" s="258"/>
      <c r="BA136" s="227">
        <f t="shared" si="32"/>
        <v>1</v>
      </c>
      <c r="BB136" s="211">
        <f t="shared" si="28"/>
        <v>0.1</v>
      </c>
      <c r="BC136" s="214">
        <f t="shared" si="33"/>
        <v>0.1</v>
      </c>
      <c r="BD136" s="212">
        <f t="shared" si="34"/>
        <v>100</v>
      </c>
      <c r="BE136" s="206">
        <f t="shared" si="35"/>
        <v>0</v>
      </c>
      <c r="BF136" s="207" t="s">
        <v>70</v>
      </c>
    </row>
    <row r="137" spans="1:58" s="249" customFormat="1" ht="16.5">
      <c r="A137" s="217" t="s">
        <v>71</v>
      </c>
      <c r="B137" s="235">
        <v>20</v>
      </c>
      <c r="C137" s="236"/>
      <c r="D137" s="237"/>
      <c r="E137" s="237"/>
      <c r="F137" s="237"/>
      <c r="G137" s="237"/>
      <c r="H137" s="238"/>
      <c r="I137" s="239"/>
      <c r="J137" s="237"/>
      <c r="K137" s="237"/>
      <c r="L137" s="238"/>
      <c r="M137" s="239"/>
      <c r="N137" s="237"/>
      <c r="O137" s="240"/>
      <c r="P137" s="240"/>
      <c r="Q137" s="240"/>
      <c r="R137" s="241"/>
      <c r="S137" s="242"/>
      <c r="T137" s="240"/>
      <c r="U137" s="240"/>
      <c r="V137" s="240"/>
      <c r="W137" s="240"/>
      <c r="X137" s="241"/>
      <c r="Y137" s="242"/>
      <c r="Z137" s="240"/>
      <c r="AA137" s="240"/>
      <c r="AB137" s="240"/>
      <c r="AC137" s="241"/>
      <c r="AD137" s="242"/>
      <c r="AE137" s="240"/>
      <c r="AF137" s="240"/>
      <c r="AG137" s="240"/>
      <c r="AH137" s="240"/>
      <c r="AI137" s="240"/>
      <c r="AJ137" s="240"/>
      <c r="AK137" s="240"/>
      <c r="AL137" s="241"/>
      <c r="AM137" s="242">
        <v>50</v>
      </c>
      <c r="AN137" s="240"/>
      <c r="AO137" s="240"/>
      <c r="AP137" s="241"/>
      <c r="AQ137" s="242"/>
      <c r="AR137" s="240"/>
      <c r="AS137" s="240"/>
      <c r="AT137" s="240"/>
      <c r="AU137" s="241"/>
      <c r="AV137" s="242"/>
      <c r="AW137" s="210"/>
      <c r="AX137" s="210"/>
      <c r="AY137" s="257"/>
      <c r="AZ137" s="258"/>
      <c r="BA137" s="228">
        <f t="shared" si="32"/>
        <v>50</v>
      </c>
      <c r="BB137" s="211">
        <f t="shared" si="28"/>
        <v>5</v>
      </c>
      <c r="BC137" s="214">
        <f t="shared" si="33"/>
        <v>5</v>
      </c>
      <c r="BD137" s="206">
        <f t="shared" si="34"/>
        <v>100</v>
      </c>
      <c r="BE137" s="206">
        <f t="shared" si="35"/>
        <v>0</v>
      </c>
      <c r="BF137" s="207" t="s">
        <v>71</v>
      </c>
    </row>
    <row r="138" spans="1:58" s="249" customFormat="1" ht="17.25" thickBot="1">
      <c r="A138" s="217" t="s">
        <v>72</v>
      </c>
      <c r="B138" s="268">
        <v>7</v>
      </c>
      <c r="C138" s="236">
        <v>4</v>
      </c>
      <c r="D138" s="237"/>
      <c r="E138" s="237"/>
      <c r="F138" s="237"/>
      <c r="G138" s="237"/>
      <c r="H138" s="238"/>
      <c r="I138" s="239"/>
      <c r="J138" s="237"/>
      <c r="K138" s="237"/>
      <c r="L138" s="238"/>
      <c r="M138" s="239"/>
      <c r="N138" s="237"/>
      <c r="O138" s="240"/>
      <c r="P138" s="240"/>
      <c r="Q138" s="240"/>
      <c r="R138" s="241"/>
      <c r="S138" s="242">
        <v>4.5</v>
      </c>
      <c r="T138" s="240"/>
      <c r="U138" s="240"/>
      <c r="V138" s="240"/>
      <c r="W138" s="240"/>
      <c r="X138" s="241"/>
      <c r="Y138" s="242"/>
      <c r="Z138" s="240"/>
      <c r="AA138" s="240"/>
      <c r="AB138" s="240"/>
      <c r="AC138" s="241"/>
      <c r="AD138" s="242"/>
      <c r="AE138" s="240"/>
      <c r="AF138" s="240"/>
      <c r="AG138" s="240"/>
      <c r="AH138" s="240"/>
      <c r="AI138" s="240"/>
      <c r="AJ138" s="240"/>
      <c r="AK138" s="240"/>
      <c r="AL138" s="241"/>
      <c r="AM138" s="242"/>
      <c r="AN138" s="240"/>
      <c r="AO138" s="240"/>
      <c r="AP138" s="241"/>
      <c r="AQ138" s="242"/>
      <c r="AR138" s="240"/>
      <c r="AS138" s="240"/>
      <c r="AT138" s="240"/>
      <c r="AU138" s="241"/>
      <c r="AV138" s="242">
        <v>9</v>
      </c>
      <c r="AW138" s="210"/>
      <c r="AX138" s="210"/>
      <c r="AY138" s="259"/>
      <c r="AZ138" s="258"/>
      <c r="BA138" s="227">
        <f>SUM(C138:AZ138)</f>
        <v>17.5</v>
      </c>
      <c r="BB138" s="211">
        <f t="shared" si="28"/>
        <v>1.75</v>
      </c>
      <c r="BC138" s="214">
        <f t="shared" si="33"/>
        <v>1.75</v>
      </c>
      <c r="BD138" s="206">
        <f t="shared" si="34"/>
        <v>100</v>
      </c>
      <c r="BE138" s="206">
        <f t="shared" si="35"/>
        <v>0</v>
      </c>
      <c r="BF138" s="207" t="s">
        <v>72</v>
      </c>
    </row>
    <row r="140" ht="16.5">
      <c r="A140" s="262" t="s">
        <v>154</v>
      </c>
    </row>
    <row r="141" spans="56:57" ht="16.5">
      <c r="BD141" s="63"/>
      <c r="BE141" s="63"/>
    </row>
    <row r="142" spans="1:57" ht="17.25" thickBot="1">
      <c r="A142" s="234"/>
      <c r="B142" s="231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33"/>
      <c r="BB142" s="231"/>
      <c r="BC142" s="232"/>
      <c r="BD142" s="63"/>
      <c r="BE142" s="63"/>
    </row>
    <row r="143" spans="1:58" ht="78.75">
      <c r="A143" s="217" t="s">
        <v>45</v>
      </c>
      <c r="B143" s="222" t="s">
        <v>134</v>
      </c>
      <c r="C143" s="340">
        <v>1</v>
      </c>
      <c r="D143" s="340"/>
      <c r="E143" s="340"/>
      <c r="F143" s="340"/>
      <c r="G143" s="340"/>
      <c r="H143" s="340"/>
      <c r="I143" s="341">
        <v>2</v>
      </c>
      <c r="J143" s="342"/>
      <c r="K143" s="342"/>
      <c r="L143" s="342"/>
      <c r="M143" s="332">
        <v>3</v>
      </c>
      <c r="N143" s="333"/>
      <c r="O143" s="333"/>
      <c r="P143" s="333"/>
      <c r="Q143" s="333"/>
      <c r="R143" s="333"/>
      <c r="S143" s="332">
        <v>4</v>
      </c>
      <c r="T143" s="333"/>
      <c r="U143" s="333"/>
      <c r="V143" s="333"/>
      <c r="W143" s="333"/>
      <c r="X143" s="333"/>
      <c r="Y143" s="332">
        <v>5</v>
      </c>
      <c r="Z143" s="333"/>
      <c r="AA143" s="333"/>
      <c r="AB143" s="333"/>
      <c r="AC143" s="333"/>
      <c r="AD143" s="332">
        <v>6</v>
      </c>
      <c r="AE143" s="333"/>
      <c r="AF143" s="333"/>
      <c r="AG143" s="333"/>
      <c r="AH143" s="332">
        <v>7</v>
      </c>
      <c r="AI143" s="333"/>
      <c r="AJ143" s="333"/>
      <c r="AK143" s="333"/>
      <c r="AL143" s="333"/>
      <c r="AM143" s="343">
        <v>8</v>
      </c>
      <c r="AN143" s="344"/>
      <c r="AO143" s="344"/>
      <c r="AP143" s="345"/>
      <c r="AQ143" s="332">
        <v>9</v>
      </c>
      <c r="AR143" s="333"/>
      <c r="AS143" s="333"/>
      <c r="AT143" s="333"/>
      <c r="AU143" s="333"/>
      <c r="AV143" s="334">
        <v>10</v>
      </c>
      <c r="AW143" s="335"/>
      <c r="AX143" s="335"/>
      <c r="AY143" s="335"/>
      <c r="AZ143" s="335"/>
      <c r="BA143" s="226" t="s">
        <v>46</v>
      </c>
      <c r="BB143" s="208" t="s">
        <v>130</v>
      </c>
      <c r="BC143" s="213" t="s">
        <v>153</v>
      </c>
      <c r="BD143" s="208" t="s">
        <v>131</v>
      </c>
      <c r="BE143" s="208" t="s">
        <v>132</v>
      </c>
      <c r="BF143" s="208" t="s">
        <v>118</v>
      </c>
    </row>
    <row r="144" spans="1:58" ht="16.5">
      <c r="A144" s="217" t="s">
        <v>47</v>
      </c>
      <c r="B144" s="220">
        <v>450</v>
      </c>
      <c r="C144" s="236">
        <v>300</v>
      </c>
      <c r="D144" s="237"/>
      <c r="E144" s="237"/>
      <c r="F144" s="237"/>
      <c r="G144" s="237"/>
      <c r="H144" s="238"/>
      <c r="I144" s="239">
        <v>250</v>
      </c>
      <c r="J144" s="237"/>
      <c r="K144" s="237"/>
      <c r="L144" s="238"/>
      <c r="M144" s="239">
        <v>100</v>
      </c>
      <c r="N144" s="237"/>
      <c r="O144" s="240"/>
      <c r="P144" s="240"/>
      <c r="Q144" s="240"/>
      <c r="R144" s="241"/>
      <c r="S144" s="242">
        <v>320</v>
      </c>
      <c r="T144" s="240"/>
      <c r="U144" s="240"/>
      <c r="V144" s="240"/>
      <c r="W144" s="240"/>
      <c r="X144" s="241"/>
      <c r="Y144" s="242">
        <v>330</v>
      </c>
      <c r="Z144" s="240"/>
      <c r="AA144" s="240"/>
      <c r="AB144" s="240"/>
      <c r="AC144" s="241"/>
      <c r="AD144" s="242">
        <v>320</v>
      </c>
      <c r="AE144" s="240"/>
      <c r="AF144" s="240"/>
      <c r="AG144" s="240"/>
      <c r="AH144" s="240">
        <v>100</v>
      </c>
      <c r="AI144" s="240"/>
      <c r="AJ144" s="240"/>
      <c r="AK144" s="240"/>
      <c r="AL144" s="241"/>
      <c r="AM144" s="242">
        <v>300</v>
      </c>
      <c r="AN144" s="240"/>
      <c r="AO144" s="240"/>
      <c r="AP144" s="241"/>
      <c r="AQ144" s="242">
        <v>120</v>
      </c>
      <c r="AR144" s="240"/>
      <c r="AS144" s="240"/>
      <c r="AT144" s="240"/>
      <c r="AU144" s="241"/>
      <c r="AV144" s="242">
        <v>330</v>
      </c>
      <c r="AW144" s="210"/>
      <c r="AX144" s="210"/>
      <c r="AY144" s="257"/>
      <c r="AZ144" s="258"/>
      <c r="BA144" s="227">
        <f aca="true" t="shared" si="36" ref="BA144:BA150">SUM(C144:AZ144)</f>
        <v>2470</v>
      </c>
      <c r="BB144" s="211">
        <f aca="true" t="shared" si="37" ref="BB144:BB172">BA144/10</f>
        <v>247</v>
      </c>
      <c r="BC144" s="214">
        <f aca="true" t="shared" si="38" ref="BC144:BC155">B144*60%</f>
        <v>270</v>
      </c>
      <c r="BD144" s="206">
        <f aca="true" t="shared" si="39" ref="BD144:BD154">BB144*100/BC144</f>
        <v>91.48148148148148</v>
      </c>
      <c r="BE144" s="206">
        <f aca="true" t="shared" si="40" ref="BE144:BE154">BD144-100</f>
        <v>-8.518518518518519</v>
      </c>
      <c r="BF144" s="207" t="s">
        <v>47</v>
      </c>
    </row>
    <row r="145" spans="1:58" ht="16.5">
      <c r="A145" s="217" t="s">
        <v>48</v>
      </c>
      <c r="B145" s="220">
        <v>100</v>
      </c>
      <c r="C145" s="236"/>
      <c r="D145" s="237"/>
      <c r="E145" s="237"/>
      <c r="F145" s="237"/>
      <c r="G145" s="237"/>
      <c r="H145" s="238"/>
      <c r="I145" s="239">
        <v>150</v>
      </c>
      <c r="J145" s="237"/>
      <c r="K145" s="237"/>
      <c r="L145" s="238"/>
      <c r="M145" s="239"/>
      <c r="N145" s="237"/>
      <c r="O145" s="240"/>
      <c r="P145" s="240"/>
      <c r="Q145" s="240"/>
      <c r="R145" s="241"/>
      <c r="S145" s="242"/>
      <c r="T145" s="240"/>
      <c r="U145" s="240"/>
      <c r="V145" s="240"/>
      <c r="W145" s="240"/>
      <c r="X145" s="241"/>
      <c r="Y145" s="263">
        <v>150</v>
      </c>
      <c r="Z145" s="264"/>
      <c r="AA145" s="264"/>
      <c r="AB145" s="264"/>
      <c r="AC145" s="265"/>
      <c r="AD145" s="263"/>
      <c r="AE145" s="264"/>
      <c r="AF145" s="264"/>
      <c r="AG145" s="264"/>
      <c r="AH145" s="264">
        <v>150</v>
      </c>
      <c r="AI145" s="264"/>
      <c r="AJ145" s="264"/>
      <c r="AK145" s="264"/>
      <c r="AL145" s="265"/>
      <c r="AM145" s="263"/>
      <c r="AN145" s="264"/>
      <c r="AO145" s="264"/>
      <c r="AP145" s="265"/>
      <c r="AQ145" s="263"/>
      <c r="AR145" s="264"/>
      <c r="AS145" s="264"/>
      <c r="AT145" s="264"/>
      <c r="AU145" s="265"/>
      <c r="AV145" s="263">
        <v>150</v>
      </c>
      <c r="AW145" s="210"/>
      <c r="AX145" s="210"/>
      <c r="AY145" s="257"/>
      <c r="AZ145" s="258"/>
      <c r="BA145" s="227">
        <f t="shared" si="36"/>
        <v>600</v>
      </c>
      <c r="BB145" s="211">
        <f t="shared" si="37"/>
        <v>60</v>
      </c>
      <c r="BC145" s="214">
        <f t="shared" si="38"/>
        <v>60</v>
      </c>
      <c r="BD145" s="206">
        <f t="shared" si="39"/>
        <v>100</v>
      </c>
      <c r="BE145" s="206">
        <f t="shared" si="40"/>
        <v>0</v>
      </c>
      <c r="BF145" s="207" t="s">
        <v>48</v>
      </c>
    </row>
    <row r="146" spans="1:58" ht="16.5">
      <c r="A146" s="217" t="s">
        <v>49</v>
      </c>
      <c r="B146" s="220">
        <v>50</v>
      </c>
      <c r="C146" s="236">
        <v>30</v>
      </c>
      <c r="D146" s="237"/>
      <c r="E146" s="237"/>
      <c r="F146" s="237"/>
      <c r="G146" s="237"/>
      <c r="H146" s="238"/>
      <c r="I146" s="239">
        <v>25</v>
      </c>
      <c r="J146" s="237"/>
      <c r="K146" s="237"/>
      <c r="L146" s="238"/>
      <c r="M146" s="239">
        <v>30</v>
      </c>
      <c r="N146" s="237"/>
      <c r="O146" s="240"/>
      <c r="P146" s="240"/>
      <c r="Q146" s="240"/>
      <c r="R146" s="241"/>
      <c r="S146" s="242">
        <v>35</v>
      </c>
      <c r="T146" s="240"/>
      <c r="U146" s="240"/>
      <c r="V146" s="240"/>
      <c r="W146" s="240"/>
      <c r="X146" s="241"/>
      <c r="Y146" s="242">
        <v>30</v>
      </c>
      <c r="Z146" s="240"/>
      <c r="AA146" s="240"/>
      <c r="AB146" s="240"/>
      <c r="AC146" s="241"/>
      <c r="AD146" s="242">
        <v>30</v>
      </c>
      <c r="AE146" s="240"/>
      <c r="AF146" s="240"/>
      <c r="AG146" s="240"/>
      <c r="AH146" s="240">
        <v>20</v>
      </c>
      <c r="AI146" s="240"/>
      <c r="AJ146" s="240"/>
      <c r="AK146" s="240"/>
      <c r="AL146" s="241"/>
      <c r="AM146" s="242">
        <v>30</v>
      </c>
      <c r="AN146" s="240"/>
      <c r="AO146" s="240"/>
      <c r="AP146" s="241"/>
      <c r="AQ146" s="242">
        <v>30</v>
      </c>
      <c r="AR146" s="240"/>
      <c r="AS146" s="240"/>
      <c r="AT146" s="240"/>
      <c r="AU146" s="241"/>
      <c r="AV146" s="242">
        <v>20</v>
      </c>
      <c r="AW146" s="210"/>
      <c r="AX146" s="210"/>
      <c r="AY146" s="257"/>
      <c r="AZ146" s="258"/>
      <c r="BA146" s="227">
        <f t="shared" si="36"/>
        <v>280</v>
      </c>
      <c r="BB146" s="211">
        <f t="shared" si="37"/>
        <v>28</v>
      </c>
      <c r="BC146" s="214">
        <f t="shared" si="38"/>
        <v>30</v>
      </c>
      <c r="BD146" s="206">
        <f t="shared" si="39"/>
        <v>93.33333333333333</v>
      </c>
      <c r="BE146" s="206">
        <f t="shared" si="40"/>
        <v>-6.666666666666671</v>
      </c>
      <c r="BF146" s="207" t="s">
        <v>49</v>
      </c>
    </row>
    <row r="147" spans="1:58" ht="16.5">
      <c r="A147" s="217" t="s">
        <v>50</v>
      </c>
      <c r="B147" s="220">
        <v>75</v>
      </c>
      <c r="C147" s="236">
        <v>40</v>
      </c>
      <c r="D147" s="237"/>
      <c r="E147" s="237"/>
      <c r="F147" s="237"/>
      <c r="G147" s="237"/>
      <c r="H147" s="238"/>
      <c r="I147" s="239">
        <v>30</v>
      </c>
      <c r="J147" s="237"/>
      <c r="K147" s="237"/>
      <c r="L147" s="238"/>
      <c r="M147" s="239">
        <v>65</v>
      </c>
      <c r="N147" s="237"/>
      <c r="O147" s="240"/>
      <c r="P147" s="240"/>
      <c r="Q147" s="240"/>
      <c r="R147" s="241"/>
      <c r="S147" s="242">
        <v>25</v>
      </c>
      <c r="T147" s="240"/>
      <c r="U147" s="240"/>
      <c r="V147" s="240"/>
      <c r="W147" s="240"/>
      <c r="X147" s="241"/>
      <c r="Y147" s="242">
        <v>30</v>
      </c>
      <c r="Z147" s="240"/>
      <c r="AA147" s="240"/>
      <c r="AB147" s="240"/>
      <c r="AC147" s="241"/>
      <c r="AD147" s="242">
        <v>30</v>
      </c>
      <c r="AE147" s="240"/>
      <c r="AF147" s="240"/>
      <c r="AG147" s="240"/>
      <c r="AH147" s="240">
        <v>45</v>
      </c>
      <c r="AI147" s="240"/>
      <c r="AJ147" s="240"/>
      <c r="AK147" s="240"/>
      <c r="AL147" s="241"/>
      <c r="AM147" s="242">
        <v>30</v>
      </c>
      <c r="AN147" s="240"/>
      <c r="AO147" s="240"/>
      <c r="AP147" s="241"/>
      <c r="AQ147" s="242">
        <v>55</v>
      </c>
      <c r="AR147" s="240">
        <v>55</v>
      </c>
      <c r="AS147" s="240"/>
      <c r="AT147" s="240"/>
      <c r="AU147" s="241"/>
      <c r="AV147" s="242">
        <v>45</v>
      </c>
      <c r="AW147" s="210"/>
      <c r="AX147" s="210"/>
      <c r="AY147" s="257"/>
      <c r="AZ147" s="258"/>
      <c r="BA147" s="227">
        <f t="shared" si="36"/>
        <v>450</v>
      </c>
      <c r="BB147" s="211">
        <f t="shared" si="37"/>
        <v>45</v>
      </c>
      <c r="BC147" s="214">
        <f t="shared" si="38"/>
        <v>45</v>
      </c>
      <c r="BD147" s="206">
        <f t="shared" si="39"/>
        <v>100</v>
      </c>
      <c r="BE147" s="206">
        <f t="shared" si="40"/>
        <v>0</v>
      </c>
      <c r="BF147" s="207" t="s">
        <v>50</v>
      </c>
    </row>
    <row r="148" spans="1:58" ht="16.5">
      <c r="A148" s="217" t="s">
        <v>51</v>
      </c>
      <c r="B148" s="220">
        <v>1.2</v>
      </c>
      <c r="C148" s="236">
        <v>2.5</v>
      </c>
      <c r="D148" s="237"/>
      <c r="E148" s="237"/>
      <c r="F148" s="237"/>
      <c r="G148" s="237"/>
      <c r="H148" s="238"/>
      <c r="I148" s="239"/>
      <c r="J148" s="237"/>
      <c r="K148" s="237"/>
      <c r="L148" s="238"/>
      <c r="M148" s="239"/>
      <c r="N148" s="237"/>
      <c r="O148" s="240"/>
      <c r="P148" s="240"/>
      <c r="Q148" s="240"/>
      <c r="R148" s="241"/>
      <c r="S148" s="242"/>
      <c r="T148" s="240"/>
      <c r="U148" s="240"/>
      <c r="V148" s="240"/>
      <c r="W148" s="240"/>
      <c r="X148" s="241"/>
      <c r="Y148" s="242">
        <v>2.5</v>
      </c>
      <c r="Z148" s="240"/>
      <c r="AA148" s="240"/>
      <c r="AB148" s="240"/>
      <c r="AC148" s="241"/>
      <c r="AD148" s="242"/>
      <c r="AE148" s="240"/>
      <c r="AF148" s="240"/>
      <c r="AG148" s="240"/>
      <c r="AH148" s="240"/>
      <c r="AI148" s="240"/>
      <c r="AJ148" s="240"/>
      <c r="AK148" s="240"/>
      <c r="AL148" s="241"/>
      <c r="AM148" s="242"/>
      <c r="AN148" s="240"/>
      <c r="AO148" s="240"/>
      <c r="AP148" s="241"/>
      <c r="AQ148" s="242"/>
      <c r="AR148" s="240"/>
      <c r="AS148" s="240"/>
      <c r="AT148" s="240"/>
      <c r="AU148" s="241"/>
      <c r="AV148" s="242">
        <v>2.5</v>
      </c>
      <c r="AW148" s="210"/>
      <c r="AX148" s="210"/>
      <c r="AY148" s="257"/>
      <c r="AZ148" s="258"/>
      <c r="BA148" s="227">
        <f t="shared" si="36"/>
        <v>7.5</v>
      </c>
      <c r="BB148" s="211">
        <f t="shared" si="37"/>
        <v>0.75</v>
      </c>
      <c r="BC148" s="214">
        <f t="shared" si="38"/>
        <v>0.72</v>
      </c>
      <c r="BD148" s="206">
        <f t="shared" si="39"/>
        <v>104.16666666666667</v>
      </c>
      <c r="BE148" s="206">
        <f t="shared" si="40"/>
        <v>4.166666666666671</v>
      </c>
      <c r="BF148" s="207" t="s">
        <v>51</v>
      </c>
    </row>
    <row r="149" spans="1:58" ht="16.5">
      <c r="A149" s="217" t="s">
        <v>52</v>
      </c>
      <c r="B149" s="220">
        <v>200</v>
      </c>
      <c r="C149" s="236">
        <v>120</v>
      </c>
      <c r="D149" s="237"/>
      <c r="E149" s="237"/>
      <c r="F149" s="237"/>
      <c r="G149" s="237"/>
      <c r="H149" s="238"/>
      <c r="I149" s="239">
        <v>120</v>
      </c>
      <c r="J149" s="237"/>
      <c r="K149" s="237"/>
      <c r="L149" s="238"/>
      <c r="M149" s="239">
        <v>120</v>
      </c>
      <c r="N149" s="237"/>
      <c r="O149" s="240"/>
      <c r="P149" s="240"/>
      <c r="Q149" s="240"/>
      <c r="R149" s="241"/>
      <c r="S149" s="242">
        <v>120</v>
      </c>
      <c r="T149" s="240"/>
      <c r="U149" s="240"/>
      <c r="V149" s="240"/>
      <c r="W149" s="240"/>
      <c r="X149" s="241"/>
      <c r="Y149" s="242">
        <v>120</v>
      </c>
      <c r="Z149" s="240"/>
      <c r="AA149" s="240"/>
      <c r="AB149" s="240"/>
      <c r="AC149" s="241"/>
      <c r="AD149" s="242">
        <v>120</v>
      </c>
      <c r="AE149" s="240"/>
      <c r="AF149" s="240"/>
      <c r="AG149" s="240"/>
      <c r="AH149" s="240">
        <v>120</v>
      </c>
      <c r="AI149" s="240"/>
      <c r="AJ149" s="240"/>
      <c r="AK149" s="240"/>
      <c r="AL149" s="241"/>
      <c r="AM149" s="242">
        <v>120</v>
      </c>
      <c r="AN149" s="240"/>
      <c r="AO149" s="240"/>
      <c r="AP149" s="241"/>
      <c r="AQ149" s="242">
        <v>120</v>
      </c>
      <c r="AR149" s="240"/>
      <c r="AS149" s="240"/>
      <c r="AT149" s="240"/>
      <c r="AU149" s="241"/>
      <c r="AV149" s="242">
        <v>120</v>
      </c>
      <c r="AW149" s="210"/>
      <c r="AX149" s="210"/>
      <c r="AY149" s="259"/>
      <c r="AZ149" s="258"/>
      <c r="BA149" s="227">
        <f t="shared" si="36"/>
        <v>1200</v>
      </c>
      <c r="BB149" s="211">
        <f t="shared" si="37"/>
        <v>120</v>
      </c>
      <c r="BC149" s="214">
        <f t="shared" si="38"/>
        <v>120</v>
      </c>
      <c r="BD149" s="206">
        <f t="shared" si="39"/>
        <v>100</v>
      </c>
      <c r="BE149" s="206">
        <f t="shared" si="40"/>
        <v>0</v>
      </c>
      <c r="BF149" s="207" t="s">
        <v>52</v>
      </c>
    </row>
    <row r="150" spans="1:58" ht="16.5">
      <c r="A150" s="217" t="s">
        <v>103</v>
      </c>
      <c r="B150" s="220">
        <v>150</v>
      </c>
      <c r="C150" s="236">
        <v>50</v>
      </c>
      <c r="D150" s="237">
        <v>50</v>
      </c>
      <c r="E150" s="237"/>
      <c r="F150" s="237"/>
      <c r="G150" s="237"/>
      <c r="H150" s="238"/>
      <c r="I150" s="239">
        <v>50</v>
      </c>
      <c r="J150" s="237"/>
      <c r="K150" s="237"/>
      <c r="L150" s="238"/>
      <c r="M150" s="239">
        <v>50</v>
      </c>
      <c r="N150" s="237"/>
      <c r="O150" s="240"/>
      <c r="P150" s="240"/>
      <c r="Q150" s="240"/>
      <c r="R150" s="241"/>
      <c r="S150" s="242">
        <v>50</v>
      </c>
      <c r="T150" s="240"/>
      <c r="U150" s="240"/>
      <c r="V150" s="240"/>
      <c r="W150" s="240"/>
      <c r="X150" s="241"/>
      <c r="Y150" s="242">
        <v>50</v>
      </c>
      <c r="Z150" s="240"/>
      <c r="AA150" s="240"/>
      <c r="AB150" s="240"/>
      <c r="AC150" s="241"/>
      <c r="AD150" s="242">
        <v>50</v>
      </c>
      <c r="AE150" s="240"/>
      <c r="AF150" s="240"/>
      <c r="AG150" s="240"/>
      <c r="AH150" s="240">
        <v>50</v>
      </c>
      <c r="AI150" s="240"/>
      <c r="AJ150" s="240"/>
      <c r="AK150" s="240"/>
      <c r="AL150" s="241"/>
      <c r="AM150" s="242">
        <v>50</v>
      </c>
      <c r="AN150" s="240"/>
      <c r="AO150" s="240"/>
      <c r="AP150" s="241"/>
      <c r="AQ150" s="242">
        <v>50</v>
      </c>
      <c r="AR150" s="240">
        <v>50</v>
      </c>
      <c r="AS150" s="240"/>
      <c r="AT150" s="240"/>
      <c r="AU150" s="241"/>
      <c r="AV150" s="242">
        <v>50</v>
      </c>
      <c r="AW150" s="210"/>
      <c r="AX150" s="210"/>
      <c r="AY150" s="259"/>
      <c r="AZ150" s="258"/>
      <c r="BA150" s="227">
        <f t="shared" si="36"/>
        <v>600</v>
      </c>
      <c r="BB150" s="211">
        <f t="shared" si="37"/>
        <v>60</v>
      </c>
      <c r="BC150" s="214">
        <f t="shared" si="38"/>
        <v>90</v>
      </c>
      <c r="BD150" s="206">
        <f t="shared" si="39"/>
        <v>66.66666666666667</v>
      </c>
      <c r="BE150" s="206">
        <f t="shared" si="40"/>
        <v>-33.33333333333333</v>
      </c>
      <c r="BF150" s="207" t="s">
        <v>103</v>
      </c>
    </row>
    <row r="151" spans="1:58" ht="16.5">
      <c r="A151" s="217" t="s">
        <v>54</v>
      </c>
      <c r="B151" s="220">
        <v>250</v>
      </c>
      <c r="C151" s="236">
        <v>150</v>
      </c>
      <c r="D151" s="237"/>
      <c r="E151" s="237"/>
      <c r="F151" s="237"/>
      <c r="G151" s="237"/>
      <c r="H151" s="238"/>
      <c r="I151" s="239">
        <v>150</v>
      </c>
      <c r="J151" s="237"/>
      <c r="K151" s="237"/>
      <c r="L151" s="238"/>
      <c r="M151" s="239">
        <v>155</v>
      </c>
      <c r="N151" s="237"/>
      <c r="O151" s="240"/>
      <c r="P151" s="240"/>
      <c r="Q151" s="240"/>
      <c r="R151" s="241"/>
      <c r="S151" s="242">
        <v>100</v>
      </c>
      <c r="T151" s="240"/>
      <c r="U151" s="240"/>
      <c r="V151" s="240"/>
      <c r="W151" s="240"/>
      <c r="X151" s="241"/>
      <c r="Y151" s="242">
        <v>150</v>
      </c>
      <c r="Z151" s="240"/>
      <c r="AA151" s="240"/>
      <c r="AB151" s="240"/>
      <c r="AC151" s="241"/>
      <c r="AD151" s="242">
        <v>150</v>
      </c>
      <c r="AE151" s="240"/>
      <c r="AF151" s="240"/>
      <c r="AG151" s="240"/>
      <c r="AH151" s="240">
        <v>158</v>
      </c>
      <c r="AI151" s="240"/>
      <c r="AJ151" s="240"/>
      <c r="AK151" s="240"/>
      <c r="AL151" s="241"/>
      <c r="AM151" s="242">
        <v>150</v>
      </c>
      <c r="AN151" s="240"/>
      <c r="AO151" s="240"/>
      <c r="AP151" s="241"/>
      <c r="AQ151" s="242">
        <v>155</v>
      </c>
      <c r="AR151" s="240"/>
      <c r="AS151" s="240"/>
      <c r="AT151" s="240"/>
      <c r="AU151" s="241"/>
      <c r="AV151" s="242">
        <v>150</v>
      </c>
      <c r="AW151" s="210"/>
      <c r="AX151" s="210"/>
      <c r="AY151" s="257"/>
      <c r="AZ151" s="258"/>
      <c r="BA151" s="227">
        <f aca="true" t="shared" si="41" ref="BA151:BA170">SUM(C151:AZ151)</f>
        <v>1468</v>
      </c>
      <c r="BB151" s="211">
        <f t="shared" si="37"/>
        <v>146.8</v>
      </c>
      <c r="BC151" s="214">
        <f t="shared" si="38"/>
        <v>150</v>
      </c>
      <c r="BD151" s="206">
        <f t="shared" si="39"/>
        <v>97.86666666666667</v>
      </c>
      <c r="BE151" s="206">
        <f t="shared" si="40"/>
        <v>-2.1333333333333258</v>
      </c>
      <c r="BF151" s="207" t="s">
        <v>54</v>
      </c>
    </row>
    <row r="152" spans="1:58" ht="16.5">
      <c r="A152" s="217" t="s">
        <v>55</v>
      </c>
      <c r="B152" s="223">
        <v>105</v>
      </c>
      <c r="C152" s="236">
        <v>90</v>
      </c>
      <c r="D152" s="237"/>
      <c r="E152" s="237"/>
      <c r="F152" s="237"/>
      <c r="G152" s="237"/>
      <c r="H152" s="238"/>
      <c r="I152" s="239">
        <v>100</v>
      </c>
      <c r="J152" s="237"/>
      <c r="K152" s="237"/>
      <c r="L152" s="238"/>
      <c r="M152" s="239"/>
      <c r="N152" s="237"/>
      <c r="O152" s="240"/>
      <c r="P152" s="240"/>
      <c r="Q152" s="240"/>
      <c r="R152" s="241"/>
      <c r="S152" s="242">
        <v>150</v>
      </c>
      <c r="T152" s="240"/>
      <c r="U152" s="240"/>
      <c r="V152" s="240"/>
      <c r="W152" s="240"/>
      <c r="X152" s="241"/>
      <c r="Y152" s="242"/>
      <c r="Z152" s="240"/>
      <c r="AA152" s="240"/>
      <c r="AB152" s="240"/>
      <c r="AC152" s="241"/>
      <c r="AD152" s="242">
        <v>100</v>
      </c>
      <c r="AE152" s="240"/>
      <c r="AF152" s="240"/>
      <c r="AG152" s="240"/>
      <c r="AH152" s="240"/>
      <c r="AI152" s="240"/>
      <c r="AJ152" s="240"/>
      <c r="AK152" s="240"/>
      <c r="AL152" s="241"/>
      <c r="AM152" s="242">
        <v>100</v>
      </c>
      <c r="AN152" s="240"/>
      <c r="AO152" s="240"/>
      <c r="AP152" s="241"/>
      <c r="AQ152" s="242">
        <v>80</v>
      </c>
      <c r="AR152" s="240"/>
      <c r="AS152" s="240"/>
      <c r="AT152" s="240"/>
      <c r="AU152" s="241"/>
      <c r="AV152" s="242"/>
      <c r="AW152" s="210"/>
      <c r="AX152" s="210"/>
      <c r="AY152" s="257"/>
      <c r="AZ152" s="258"/>
      <c r="BA152" s="227">
        <f t="shared" si="41"/>
        <v>620</v>
      </c>
      <c r="BB152" s="211">
        <f t="shared" si="37"/>
        <v>62</v>
      </c>
      <c r="BC152" s="214">
        <f t="shared" si="38"/>
        <v>63</v>
      </c>
      <c r="BD152" s="206">
        <f t="shared" si="39"/>
        <v>98.41269841269842</v>
      </c>
      <c r="BE152" s="206">
        <f t="shared" si="40"/>
        <v>-1.5873015873015817</v>
      </c>
      <c r="BF152" s="207" t="s">
        <v>55</v>
      </c>
    </row>
    <row r="153" spans="1:58" ht="16.5">
      <c r="A153" s="217" t="s">
        <v>151</v>
      </c>
      <c r="B153" s="220">
        <v>75</v>
      </c>
      <c r="C153" s="236">
        <v>70</v>
      </c>
      <c r="D153" s="237"/>
      <c r="E153" s="237"/>
      <c r="F153" s="237"/>
      <c r="G153" s="237"/>
      <c r="H153" s="238"/>
      <c r="I153" s="239">
        <v>70</v>
      </c>
      <c r="J153" s="237"/>
      <c r="K153" s="237"/>
      <c r="L153" s="238"/>
      <c r="M153" s="239">
        <v>75</v>
      </c>
      <c r="N153" s="237"/>
      <c r="O153" s="240"/>
      <c r="P153" s="240"/>
      <c r="Q153" s="240"/>
      <c r="R153" s="241"/>
      <c r="S153" s="242">
        <v>35</v>
      </c>
      <c r="T153" s="240"/>
      <c r="U153" s="240"/>
      <c r="V153" s="240"/>
      <c r="W153" s="240"/>
      <c r="X153" s="241"/>
      <c r="Y153" s="242">
        <v>85</v>
      </c>
      <c r="Z153" s="240"/>
      <c r="AA153" s="240"/>
      <c r="AB153" s="240"/>
      <c r="AC153" s="241"/>
      <c r="AD153" s="242">
        <v>25</v>
      </c>
      <c r="AE153" s="240"/>
      <c r="AF153" s="240"/>
      <c r="AG153" s="240"/>
      <c r="AH153" s="240">
        <v>70</v>
      </c>
      <c r="AI153" s="240"/>
      <c r="AJ153" s="240"/>
      <c r="AK153" s="240"/>
      <c r="AL153" s="241"/>
      <c r="AM153" s="242">
        <v>20</v>
      </c>
      <c r="AN153" s="240"/>
      <c r="AO153" s="240"/>
      <c r="AP153" s="241"/>
      <c r="AQ153" s="242">
        <v>25</v>
      </c>
      <c r="AR153" s="240"/>
      <c r="AS153" s="240"/>
      <c r="AT153" s="240"/>
      <c r="AU153" s="241"/>
      <c r="AV153" s="242">
        <v>80</v>
      </c>
      <c r="AW153" s="210"/>
      <c r="AX153" s="210"/>
      <c r="AY153" s="257"/>
      <c r="AZ153" s="258"/>
      <c r="BA153" s="227">
        <f t="shared" si="41"/>
        <v>555</v>
      </c>
      <c r="BB153" s="211">
        <f t="shared" si="37"/>
        <v>55.5</v>
      </c>
      <c r="BC153" s="214">
        <f t="shared" si="38"/>
        <v>45</v>
      </c>
      <c r="BD153" s="206">
        <f t="shared" si="39"/>
        <v>123.33333333333333</v>
      </c>
      <c r="BE153" s="206">
        <f t="shared" si="40"/>
        <v>23.33333333333333</v>
      </c>
      <c r="BF153" s="207" t="s">
        <v>56</v>
      </c>
    </row>
    <row r="154" spans="1:58" ht="17.25" thickBot="1">
      <c r="A154" s="217" t="s">
        <v>57</v>
      </c>
      <c r="B154" s="221">
        <v>400</v>
      </c>
      <c r="C154" s="236">
        <v>150</v>
      </c>
      <c r="D154" s="237"/>
      <c r="E154" s="237"/>
      <c r="F154" s="237"/>
      <c r="G154" s="237"/>
      <c r="H154" s="238"/>
      <c r="I154" s="239">
        <v>150</v>
      </c>
      <c r="J154" s="237"/>
      <c r="K154" s="237"/>
      <c r="L154" s="238"/>
      <c r="M154" s="239">
        <v>150</v>
      </c>
      <c r="N154" s="237"/>
      <c r="O154" s="240"/>
      <c r="P154" s="240"/>
      <c r="Q154" s="240"/>
      <c r="R154" s="241"/>
      <c r="S154" s="242">
        <v>400</v>
      </c>
      <c r="T154" s="240"/>
      <c r="U154" s="240"/>
      <c r="V154" s="240"/>
      <c r="W154" s="240"/>
      <c r="X154" s="241"/>
      <c r="Y154" s="242">
        <v>150</v>
      </c>
      <c r="Z154" s="240"/>
      <c r="AA154" s="240"/>
      <c r="AB154" s="240"/>
      <c r="AC154" s="241"/>
      <c r="AD154" s="242">
        <v>400</v>
      </c>
      <c r="AE154" s="240"/>
      <c r="AF154" s="240"/>
      <c r="AG154" s="240"/>
      <c r="AH154" s="240">
        <v>150</v>
      </c>
      <c r="AI154" s="240"/>
      <c r="AJ154" s="240"/>
      <c r="AK154" s="240"/>
      <c r="AL154" s="241"/>
      <c r="AM154" s="242">
        <v>200</v>
      </c>
      <c r="AN154" s="240"/>
      <c r="AO154" s="240"/>
      <c r="AP154" s="241"/>
      <c r="AQ154" s="242">
        <v>400</v>
      </c>
      <c r="AR154" s="240"/>
      <c r="AS154" s="240"/>
      <c r="AT154" s="240"/>
      <c r="AU154" s="241"/>
      <c r="AV154" s="242">
        <v>250</v>
      </c>
      <c r="AW154" s="210"/>
      <c r="AX154" s="210"/>
      <c r="AY154" s="257"/>
      <c r="AZ154" s="258"/>
      <c r="BA154" s="228">
        <f t="shared" si="41"/>
        <v>2400</v>
      </c>
      <c r="BB154" s="211">
        <f t="shared" si="37"/>
        <v>240</v>
      </c>
      <c r="BC154" s="214">
        <f t="shared" si="38"/>
        <v>240</v>
      </c>
      <c r="BD154" s="206">
        <f t="shared" si="39"/>
        <v>100</v>
      </c>
      <c r="BE154" s="206">
        <f t="shared" si="40"/>
        <v>0</v>
      </c>
      <c r="BF154" s="207" t="s">
        <v>57</v>
      </c>
    </row>
    <row r="155" spans="1:58" ht="16.5">
      <c r="A155" s="217" t="s">
        <v>58</v>
      </c>
      <c r="B155" s="336">
        <v>470</v>
      </c>
      <c r="C155" s="236">
        <v>220</v>
      </c>
      <c r="D155" s="237"/>
      <c r="E155" s="237"/>
      <c r="F155" s="237"/>
      <c r="G155" s="237"/>
      <c r="H155" s="238"/>
      <c r="I155" s="239">
        <v>155</v>
      </c>
      <c r="J155" s="237"/>
      <c r="K155" s="237"/>
      <c r="L155" s="238"/>
      <c r="M155" s="239">
        <v>170</v>
      </c>
      <c r="N155" s="237"/>
      <c r="O155" s="240"/>
      <c r="P155" s="240"/>
      <c r="Q155" s="240"/>
      <c r="R155" s="241"/>
      <c r="S155" s="242">
        <v>20</v>
      </c>
      <c r="T155" s="240"/>
      <c r="U155" s="240"/>
      <c r="V155" s="240"/>
      <c r="W155" s="240"/>
      <c r="X155" s="241"/>
      <c r="Y155" s="242">
        <v>180</v>
      </c>
      <c r="Z155" s="240"/>
      <c r="AA155" s="240"/>
      <c r="AB155" s="240"/>
      <c r="AC155" s="241"/>
      <c r="AD155" s="242">
        <v>140</v>
      </c>
      <c r="AE155" s="240"/>
      <c r="AF155" s="240"/>
      <c r="AG155" s="240"/>
      <c r="AH155" s="240">
        <v>60</v>
      </c>
      <c r="AI155" s="240"/>
      <c r="AJ155" s="240"/>
      <c r="AK155" s="240"/>
      <c r="AL155" s="241"/>
      <c r="AM155" s="242">
        <v>350</v>
      </c>
      <c r="AN155" s="240"/>
      <c r="AO155" s="240"/>
      <c r="AP155" s="241"/>
      <c r="AQ155" s="242">
        <v>185</v>
      </c>
      <c r="AR155" s="240"/>
      <c r="AS155" s="240"/>
      <c r="AT155" s="240"/>
      <c r="AU155" s="241"/>
      <c r="AV155" s="242">
        <v>25</v>
      </c>
      <c r="AW155" s="210"/>
      <c r="AX155" s="210"/>
      <c r="AY155" s="257"/>
      <c r="AZ155" s="258"/>
      <c r="BA155" s="227">
        <f t="shared" si="41"/>
        <v>1505</v>
      </c>
      <c r="BB155" s="211">
        <f t="shared" si="37"/>
        <v>150.5</v>
      </c>
      <c r="BC155" s="338">
        <f t="shared" si="38"/>
        <v>282</v>
      </c>
      <c r="BD155" s="330">
        <f>197.6*100/282</f>
        <v>70.0709219858156</v>
      </c>
      <c r="BE155" s="331">
        <f>BD155-100</f>
        <v>-29.929078014184398</v>
      </c>
      <c r="BF155" s="207" t="s">
        <v>58</v>
      </c>
    </row>
    <row r="156" spans="1:58" ht="17.25" thickBot="1">
      <c r="A156" s="217" t="s">
        <v>59</v>
      </c>
      <c r="B156" s="337"/>
      <c r="C156" s="236">
        <v>10</v>
      </c>
      <c r="D156" s="237"/>
      <c r="E156" s="237"/>
      <c r="F156" s="237"/>
      <c r="G156" s="237"/>
      <c r="H156" s="238"/>
      <c r="I156" s="239">
        <v>60</v>
      </c>
      <c r="J156" s="237"/>
      <c r="K156" s="237"/>
      <c r="L156" s="238"/>
      <c r="M156" s="239"/>
      <c r="N156" s="237"/>
      <c r="O156" s="240"/>
      <c r="P156" s="240"/>
      <c r="Q156" s="240"/>
      <c r="R156" s="241"/>
      <c r="S156" s="242">
        <v>101</v>
      </c>
      <c r="T156" s="240"/>
      <c r="U156" s="240"/>
      <c r="V156" s="240"/>
      <c r="W156" s="240"/>
      <c r="X156" s="241"/>
      <c r="Y156" s="242">
        <v>5</v>
      </c>
      <c r="Z156" s="240"/>
      <c r="AA156" s="240"/>
      <c r="AB156" s="240"/>
      <c r="AC156" s="241"/>
      <c r="AD156" s="242"/>
      <c r="AE156" s="240"/>
      <c r="AF156" s="240"/>
      <c r="AG156" s="240"/>
      <c r="AH156" s="240">
        <v>110</v>
      </c>
      <c r="AI156" s="240"/>
      <c r="AJ156" s="240"/>
      <c r="AK156" s="240"/>
      <c r="AL156" s="241"/>
      <c r="AM156" s="242">
        <v>10</v>
      </c>
      <c r="AN156" s="240"/>
      <c r="AO156" s="240"/>
      <c r="AP156" s="241"/>
      <c r="AQ156" s="242">
        <v>10</v>
      </c>
      <c r="AR156" s="240"/>
      <c r="AS156" s="240"/>
      <c r="AT156" s="240"/>
      <c r="AU156" s="241"/>
      <c r="AV156" s="242">
        <v>165</v>
      </c>
      <c r="AW156" s="210"/>
      <c r="AX156" s="210"/>
      <c r="AY156" s="257"/>
      <c r="AZ156" s="258"/>
      <c r="BA156" s="227">
        <f t="shared" si="41"/>
        <v>471</v>
      </c>
      <c r="BB156" s="211">
        <f t="shared" si="37"/>
        <v>47.1</v>
      </c>
      <c r="BC156" s="339"/>
      <c r="BD156" s="330"/>
      <c r="BE156" s="331"/>
      <c r="BF156" s="207" t="s">
        <v>59</v>
      </c>
    </row>
    <row r="157" spans="1:58" ht="16.5">
      <c r="A157" s="217" t="s">
        <v>60</v>
      </c>
      <c r="B157" s="219">
        <v>110</v>
      </c>
      <c r="C157" s="236"/>
      <c r="D157" s="237"/>
      <c r="E157" s="237"/>
      <c r="F157" s="237"/>
      <c r="G157" s="237"/>
      <c r="H157" s="238"/>
      <c r="I157" s="239"/>
      <c r="J157" s="237"/>
      <c r="K157" s="237"/>
      <c r="L157" s="238"/>
      <c r="M157" s="239">
        <v>150</v>
      </c>
      <c r="N157" s="237"/>
      <c r="O157" s="240"/>
      <c r="P157" s="240"/>
      <c r="Q157" s="240"/>
      <c r="R157" s="241"/>
      <c r="S157" s="242"/>
      <c r="T157" s="240"/>
      <c r="U157" s="240"/>
      <c r="V157" s="240"/>
      <c r="W157" s="240"/>
      <c r="X157" s="241"/>
      <c r="Y157" s="242"/>
      <c r="Z157" s="240"/>
      <c r="AA157" s="240"/>
      <c r="AB157" s="240"/>
      <c r="AC157" s="241"/>
      <c r="AD157" s="242">
        <v>70</v>
      </c>
      <c r="AE157" s="240"/>
      <c r="AF157" s="240"/>
      <c r="AG157" s="240"/>
      <c r="AH157" s="240">
        <v>150</v>
      </c>
      <c r="AI157" s="240"/>
      <c r="AJ157" s="240"/>
      <c r="AK157" s="240"/>
      <c r="AL157" s="241"/>
      <c r="AM157" s="242">
        <v>70</v>
      </c>
      <c r="AN157" s="240"/>
      <c r="AO157" s="240"/>
      <c r="AP157" s="241"/>
      <c r="AQ157" s="242"/>
      <c r="AR157" s="240"/>
      <c r="AS157" s="240"/>
      <c r="AT157" s="240"/>
      <c r="AU157" s="241"/>
      <c r="AV157" s="242">
        <v>150</v>
      </c>
      <c r="AW157" s="210"/>
      <c r="AX157" s="210"/>
      <c r="AY157" s="257"/>
      <c r="AZ157" s="258"/>
      <c r="BA157" s="227">
        <f t="shared" si="41"/>
        <v>590</v>
      </c>
      <c r="BB157" s="211">
        <f t="shared" si="37"/>
        <v>59</v>
      </c>
      <c r="BC157" s="214">
        <f aca="true" t="shared" si="42" ref="BC157:BC163">B157*60%</f>
        <v>66</v>
      </c>
      <c r="BD157" s="206">
        <f aca="true" t="shared" si="43" ref="BD157:BD171">BB157*100/BC157</f>
        <v>89.39393939393939</v>
      </c>
      <c r="BE157" s="206">
        <f aca="true" t="shared" si="44" ref="BE157:BE172">BD157-100</f>
        <v>-10.606060606060609</v>
      </c>
      <c r="BF157" s="207" t="s">
        <v>60</v>
      </c>
    </row>
    <row r="158" spans="1:58" ht="16.5">
      <c r="A158" s="217" t="s">
        <v>61</v>
      </c>
      <c r="B158" s="220">
        <v>40</v>
      </c>
      <c r="C158" s="236"/>
      <c r="D158" s="237"/>
      <c r="E158" s="237"/>
      <c r="F158" s="237"/>
      <c r="G158" s="237"/>
      <c r="H158" s="238"/>
      <c r="I158" s="239">
        <v>80</v>
      </c>
      <c r="J158" s="237"/>
      <c r="K158" s="237"/>
      <c r="L158" s="238"/>
      <c r="M158" s="239">
        <v>40</v>
      </c>
      <c r="N158" s="243"/>
      <c r="O158" s="244"/>
      <c r="P158" s="244"/>
      <c r="Q158" s="244"/>
      <c r="R158" s="245"/>
      <c r="S158" s="246">
        <v>10</v>
      </c>
      <c r="T158" s="244"/>
      <c r="U158" s="244"/>
      <c r="V158" s="244"/>
      <c r="W158" s="244"/>
      <c r="X158" s="245"/>
      <c r="Y158" s="246">
        <v>6</v>
      </c>
      <c r="Z158" s="244"/>
      <c r="AA158" s="244"/>
      <c r="AB158" s="244"/>
      <c r="AC158" s="245"/>
      <c r="AD158" s="246"/>
      <c r="AE158" s="244"/>
      <c r="AF158" s="244"/>
      <c r="AG158" s="244"/>
      <c r="AH158" s="244"/>
      <c r="AI158" s="244"/>
      <c r="AJ158" s="244"/>
      <c r="AK158" s="244"/>
      <c r="AL158" s="245"/>
      <c r="AM158" s="246"/>
      <c r="AN158" s="244"/>
      <c r="AO158" s="244"/>
      <c r="AP158" s="245"/>
      <c r="AQ158" s="246">
        <v>40</v>
      </c>
      <c r="AR158" s="244"/>
      <c r="AS158" s="244"/>
      <c r="AT158" s="244"/>
      <c r="AU158" s="245"/>
      <c r="AV158" s="246">
        <v>5</v>
      </c>
      <c r="AW158" s="210"/>
      <c r="AX158" s="210"/>
      <c r="AY158" s="257"/>
      <c r="AZ158" s="260"/>
      <c r="BA158" s="227">
        <f t="shared" si="41"/>
        <v>181</v>
      </c>
      <c r="BB158" s="211">
        <f t="shared" si="37"/>
        <v>18.1</v>
      </c>
      <c r="BC158" s="214">
        <f t="shared" si="42"/>
        <v>24</v>
      </c>
      <c r="BD158" s="206">
        <f t="shared" si="43"/>
        <v>75.41666666666667</v>
      </c>
      <c r="BE158" s="206">
        <f t="shared" si="44"/>
        <v>-24.58333333333333</v>
      </c>
      <c r="BF158" s="207" t="s">
        <v>120</v>
      </c>
    </row>
    <row r="159" spans="1:58" ht="16.5">
      <c r="A159" s="217" t="s">
        <v>135</v>
      </c>
      <c r="B159" s="220">
        <v>18</v>
      </c>
      <c r="C159" s="236">
        <v>10</v>
      </c>
      <c r="D159" s="237"/>
      <c r="E159" s="237"/>
      <c r="F159" s="237"/>
      <c r="G159" s="237"/>
      <c r="H159" s="238"/>
      <c r="I159" s="239">
        <v>10</v>
      </c>
      <c r="J159" s="237"/>
      <c r="K159" s="237"/>
      <c r="L159" s="238"/>
      <c r="M159" s="247">
        <v>10</v>
      </c>
      <c r="N159" s="243"/>
      <c r="O159" s="244"/>
      <c r="P159" s="244"/>
      <c r="Q159" s="244"/>
      <c r="R159" s="245"/>
      <c r="S159" s="246">
        <v>5</v>
      </c>
      <c r="T159" s="244"/>
      <c r="U159" s="244"/>
      <c r="V159" s="244"/>
      <c r="W159" s="244"/>
      <c r="X159" s="245"/>
      <c r="Y159" s="246">
        <v>5</v>
      </c>
      <c r="Z159" s="244"/>
      <c r="AA159" s="244"/>
      <c r="AB159" s="244"/>
      <c r="AC159" s="245"/>
      <c r="AD159" s="246">
        <v>10</v>
      </c>
      <c r="AE159" s="244"/>
      <c r="AF159" s="244"/>
      <c r="AG159" s="244"/>
      <c r="AH159" s="244">
        <v>10</v>
      </c>
      <c r="AI159" s="244"/>
      <c r="AJ159" s="244"/>
      <c r="AK159" s="244"/>
      <c r="AL159" s="245"/>
      <c r="AM159" s="246">
        <v>10</v>
      </c>
      <c r="AN159" s="244"/>
      <c r="AO159" s="244"/>
      <c r="AP159" s="245"/>
      <c r="AQ159" s="246">
        <v>10</v>
      </c>
      <c r="AR159" s="244"/>
      <c r="AS159" s="244"/>
      <c r="AT159" s="244"/>
      <c r="AU159" s="245"/>
      <c r="AV159" s="246">
        <v>10</v>
      </c>
      <c r="AW159" s="251"/>
      <c r="AX159" s="251"/>
      <c r="AY159" s="257"/>
      <c r="AZ159" s="260"/>
      <c r="BA159" s="229">
        <f t="shared" si="41"/>
        <v>90</v>
      </c>
      <c r="BB159" s="211">
        <f t="shared" si="37"/>
        <v>9</v>
      </c>
      <c r="BC159" s="214">
        <f t="shared" si="42"/>
        <v>10.799999999999999</v>
      </c>
      <c r="BD159" s="206">
        <f t="shared" si="43"/>
        <v>83.33333333333334</v>
      </c>
      <c r="BE159" s="206">
        <f t="shared" si="44"/>
        <v>-16.666666666666657</v>
      </c>
      <c r="BF159" s="207" t="s">
        <v>135</v>
      </c>
    </row>
    <row r="160" spans="1:58" ht="16.5">
      <c r="A160" s="217" t="s">
        <v>62</v>
      </c>
      <c r="B160" s="220">
        <v>10</v>
      </c>
      <c r="C160" s="236">
        <v>5</v>
      </c>
      <c r="D160" s="237"/>
      <c r="E160" s="237"/>
      <c r="F160" s="237"/>
      <c r="G160" s="237"/>
      <c r="H160" s="238"/>
      <c r="I160" s="239">
        <v>5</v>
      </c>
      <c r="J160" s="237"/>
      <c r="K160" s="237"/>
      <c r="L160" s="238"/>
      <c r="M160" s="239">
        <v>5</v>
      </c>
      <c r="N160" s="237"/>
      <c r="O160" s="240"/>
      <c r="P160" s="240"/>
      <c r="Q160" s="240"/>
      <c r="R160" s="241"/>
      <c r="S160" s="242"/>
      <c r="T160" s="240"/>
      <c r="U160" s="240"/>
      <c r="V160" s="240"/>
      <c r="W160" s="240"/>
      <c r="X160" s="241"/>
      <c r="Y160" s="242">
        <v>5</v>
      </c>
      <c r="Z160" s="240"/>
      <c r="AA160" s="240"/>
      <c r="AB160" s="240"/>
      <c r="AC160" s="241"/>
      <c r="AD160" s="242"/>
      <c r="AE160" s="240"/>
      <c r="AF160" s="240"/>
      <c r="AG160" s="240"/>
      <c r="AH160" s="240">
        <v>5</v>
      </c>
      <c r="AI160" s="240"/>
      <c r="AJ160" s="240"/>
      <c r="AK160" s="240"/>
      <c r="AL160" s="241"/>
      <c r="AM160" s="242"/>
      <c r="AN160" s="240"/>
      <c r="AO160" s="240"/>
      <c r="AP160" s="241"/>
      <c r="AQ160" s="242">
        <v>5</v>
      </c>
      <c r="AR160" s="240"/>
      <c r="AS160" s="240"/>
      <c r="AT160" s="240"/>
      <c r="AU160" s="241"/>
      <c r="AV160" s="242">
        <v>5</v>
      </c>
      <c r="AW160" s="210"/>
      <c r="AX160" s="210"/>
      <c r="AY160" s="257"/>
      <c r="AZ160" s="258"/>
      <c r="BA160" s="227">
        <f t="shared" si="41"/>
        <v>35</v>
      </c>
      <c r="BB160" s="211">
        <f t="shared" si="37"/>
        <v>3.5</v>
      </c>
      <c r="BC160" s="214">
        <f t="shared" si="42"/>
        <v>6</v>
      </c>
      <c r="BD160" s="206">
        <f t="shared" si="43"/>
        <v>58.333333333333336</v>
      </c>
      <c r="BE160" s="206">
        <f t="shared" si="44"/>
        <v>-41.666666666666664</v>
      </c>
      <c r="BF160" s="207" t="s">
        <v>62</v>
      </c>
    </row>
    <row r="161" spans="1:58" ht="16.5">
      <c r="A161" s="217" t="s">
        <v>63</v>
      </c>
      <c r="B161" s="220">
        <v>35</v>
      </c>
      <c r="C161" s="236">
        <v>10</v>
      </c>
      <c r="D161" s="237"/>
      <c r="E161" s="237"/>
      <c r="F161" s="237"/>
      <c r="G161" s="237"/>
      <c r="H161" s="238"/>
      <c r="I161" s="239">
        <v>10</v>
      </c>
      <c r="J161" s="237"/>
      <c r="K161" s="237"/>
      <c r="L161" s="238"/>
      <c r="M161" s="239">
        <v>5</v>
      </c>
      <c r="N161" s="237"/>
      <c r="O161" s="240"/>
      <c r="P161" s="240"/>
      <c r="Q161" s="240"/>
      <c r="R161" s="241"/>
      <c r="S161" s="242">
        <v>2</v>
      </c>
      <c r="T161" s="240"/>
      <c r="U161" s="240"/>
      <c r="V161" s="240"/>
      <c r="W161" s="240"/>
      <c r="X161" s="241"/>
      <c r="Y161" s="242">
        <v>5</v>
      </c>
      <c r="Z161" s="240"/>
      <c r="AA161" s="240"/>
      <c r="AB161" s="240"/>
      <c r="AC161" s="241"/>
      <c r="AD161" s="242">
        <v>10</v>
      </c>
      <c r="AE161" s="240"/>
      <c r="AF161" s="240"/>
      <c r="AG161" s="240"/>
      <c r="AH161" s="240">
        <v>5</v>
      </c>
      <c r="AI161" s="240"/>
      <c r="AJ161" s="240"/>
      <c r="AK161" s="240"/>
      <c r="AL161" s="241"/>
      <c r="AM161" s="242">
        <v>15</v>
      </c>
      <c r="AN161" s="240"/>
      <c r="AO161" s="240"/>
      <c r="AP161" s="241"/>
      <c r="AQ161" s="242">
        <v>10</v>
      </c>
      <c r="AR161" s="240"/>
      <c r="AS161" s="240"/>
      <c r="AT161" s="240"/>
      <c r="AU161" s="241"/>
      <c r="AV161" s="242">
        <v>30</v>
      </c>
      <c r="AW161" s="210"/>
      <c r="AX161" s="210"/>
      <c r="AY161" s="257"/>
      <c r="AZ161" s="258"/>
      <c r="BA161" s="228">
        <f t="shared" si="41"/>
        <v>102</v>
      </c>
      <c r="BB161" s="211">
        <f t="shared" si="37"/>
        <v>10.2</v>
      </c>
      <c r="BC161" s="214">
        <f t="shared" si="42"/>
        <v>21</v>
      </c>
      <c r="BD161" s="206">
        <f t="shared" si="43"/>
        <v>48.57142857142857</v>
      </c>
      <c r="BE161" s="206">
        <f t="shared" si="44"/>
        <v>-51.42857142857143</v>
      </c>
      <c r="BF161" s="207" t="s">
        <v>63</v>
      </c>
    </row>
    <row r="162" spans="1:58" ht="16.5">
      <c r="A162" s="217" t="s">
        <v>64</v>
      </c>
      <c r="B162" s="220">
        <v>200</v>
      </c>
      <c r="C162" s="236">
        <v>200</v>
      </c>
      <c r="D162" s="237"/>
      <c r="E162" s="237"/>
      <c r="F162" s="237"/>
      <c r="G162" s="237"/>
      <c r="H162" s="238"/>
      <c r="I162" s="239"/>
      <c r="J162" s="237"/>
      <c r="K162" s="237"/>
      <c r="L162" s="238"/>
      <c r="M162" s="239"/>
      <c r="N162" s="237"/>
      <c r="O162" s="240"/>
      <c r="P162" s="240"/>
      <c r="Q162" s="240"/>
      <c r="R162" s="241"/>
      <c r="S162" s="242">
        <v>200</v>
      </c>
      <c r="T162" s="240"/>
      <c r="U162" s="240"/>
      <c r="V162" s="240"/>
      <c r="W162" s="240"/>
      <c r="X162" s="241"/>
      <c r="Y162" s="242">
        <v>150</v>
      </c>
      <c r="Z162" s="240"/>
      <c r="AA162" s="240"/>
      <c r="AB162" s="240"/>
      <c r="AC162" s="241"/>
      <c r="AD162" s="242">
        <v>200</v>
      </c>
      <c r="AE162" s="240"/>
      <c r="AF162" s="240"/>
      <c r="AG162" s="240"/>
      <c r="AH162" s="240"/>
      <c r="AI162" s="240"/>
      <c r="AJ162" s="240"/>
      <c r="AK162" s="240"/>
      <c r="AL162" s="241"/>
      <c r="AM162" s="242"/>
      <c r="AN162" s="240"/>
      <c r="AO162" s="240"/>
      <c r="AP162" s="241"/>
      <c r="AQ162" s="242"/>
      <c r="AR162" s="240"/>
      <c r="AS162" s="240"/>
      <c r="AT162" s="240"/>
      <c r="AU162" s="241"/>
      <c r="AV162" s="242">
        <v>200</v>
      </c>
      <c r="AW162" s="210"/>
      <c r="AX162" s="210"/>
      <c r="AY162" s="257"/>
      <c r="AZ162" s="258"/>
      <c r="BA162" s="227">
        <f t="shared" si="41"/>
        <v>950</v>
      </c>
      <c r="BB162" s="211">
        <f t="shared" si="37"/>
        <v>95</v>
      </c>
      <c r="BC162" s="214">
        <f t="shared" si="42"/>
        <v>120</v>
      </c>
      <c r="BD162" s="206">
        <f t="shared" si="43"/>
        <v>79.16666666666667</v>
      </c>
      <c r="BE162" s="206">
        <f t="shared" si="44"/>
        <v>-20.83333333333333</v>
      </c>
      <c r="BF162" s="207" t="s">
        <v>64</v>
      </c>
    </row>
    <row r="163" spans="1:58" ht="16.5">
      <c r="A163" s="217" t="s">
        <v>65</v>
      </c>
      <c r="B163" s="220">
        <v>4</v>
      </c>
      <c r="C163" s="236"/>
      <c r="D163" s="237"/>
      <c r="E163" s="237"/>
      <c r="F163" s="237"/>
      <c r="G163" s="237"/>
      <c r="H163" s="238"/>
      <c r="I163" s="239">
        <v>5</v>
      </c>
      <c r="J163" s="237"/>
      <c r="K163" s="237"/>
      <c r="L163" s="238"/>
      <c r="M163" s="239"/>
      <c r="N163" s="237"/>
      <c r="O163" s="240"/>
      <c r="P163" s="240"/>
      <c r="Q163" s="240"/>
      <c r="R163" s="241"/>
      <c r="S163" s="242">
        <v>5</v>
      </c>
      <c r="T163" s="240"/>
      <c r="U163" s="240"/>
      <c r="V163" s="240"/>
      <c r="W163" s="240"/>
      <c r="X163" s="241"/>
      <c r="Y163" s="242"/>
      <c r="Z163" s="240"/>
      <c r="AA163" s="240"/>
      <c r="AB163" s="240"/>
      <c r="AC163" s="241"/>
      <c r="AD163" s="242">
        <v>5</v>
      </c>
      <c r="AE163" s="240"/>
      <c r="AF163" s="240"/>
      <c r="AG163" s="240"/>
      <c r="AH163" s="240"/>
      <c r="AI163" s="240"/>
      <c r="AJ163" s="240"/>
      <c r="AK163" s="240"/>
      <c r="AL163" s="241"/>
      <c r="AM163" s="242">
        <v>5</v>
      </c>
      <c r="AN163" s="240"/>
      <c r="AO163" s="240"/>
      <c r="AP163" s="241"/>
      <c r="AQ163" s="242"/>
      <c r="AR163" s="240"/>
      <c r="AS163" s="240"/>
      <c r="AT163" s="240"/>
      <c r="AU163" s="241"/>
      <c r="AV163" s="242"/>
      <c r="AW163" s="210"/>
      <c r="AX163" s="210"/>
      <c r="AY163" s="257"/>
      <c r="AZ163" s="258"/>
      <c r="BA163" s="227">
        <f t="shared" si="41"/>
        <v>20</v>
      </c>
      <c r="BB163" s="211">
        <f t="shared" si="37"/>
        <v>2</v>
      </c>
      <c r="BC163" s="214">
        <f t="shared" si="42"/>
        <v>2.4</v>
      </c>
      <c r="BD163" s="206">
        <f t="shared" si="43"/>
        <v>83.33333333333334</v>
      </c>
      <c r="BE163" s="206">
        <f t="shared" si="44"/>
        <v>-16.666666666666657</v>
      </c>
      <c r="BF163" s="207" t="s">
        <v>65</v>
      </c>
    </row>
    <row r="164" spans="1:58" ht="16.5">
      <c r="A164" s="217" t="s">
        <v>66</v>
      </c>
      <c r="B164" s="220">
        <v>16</v>
      </c>
      <c r="C164" s="236"/>
      <c r="D164" s="237"/>
      <c r="E164" s="237"/>
      <c r="F164" s="237"/>
      <c r="G164" s="237"/>
      <c r="H164" s="238"/>
      <c r="I164" s="239"/>
      <c r="J164" s="237"/>
      <c r="K164" s="237"/>
      <c r="L164" s="238"/>
      <c r="M164" s="239"/>
      <c r="N164" s="237"/>
      <c r="O164" s="240"/>
      <c r="P164" s="240"/>
      <c r="Q164" s="240"/>
      <c r="R164" s="241"/>
      <c r="S164" s="242"/>
      <c r="T164" s="240"/>
      <c r="U164" s="240"/>
      <c r="V164" s="240"/>
      <c r="W164" s="240"/>
      <c r="X164" s="241"/>
      <c r="Y164" s="242"/>
      <c r="Z164" s="240"/>
      <c r="AA164" s="240"/>
      <c r="AB164" s="240"/>
      <c r="AC164" s="241"/>
      <c r="AD164" s="242"/>
      <c r="AE164" s="240"/>
      <c r="AF164" s="240"/>
      <c r="AG164" s="240"/>
      <c r="AH164" s="240"/>
      <c r="AI164" s="240"/>
      <c r="AJ164" s="240"/>
      <c r="AK164" s="240"/>
      <c r="AL164" s="241"/>
      <c r="AM164" s="242"/>
      <c r="AN164" s="240"/>
      <c r="AO164" s="240"/>
      <c r="AP164" s="241"/>
      <c r="AQ164" s="242"/>
      <c r="AR164" s="240"/>
      <c r="AS164" s="240"/>
      <c r="AT164" s="240"/>
      <c r="AU164" s="241"/>
      <c r="AV164" s="242"/>
      <c r="AW164" s="210"/>
      <c r="AX164" s="210"/>
      <c r="AY164" s="257"/>
      <c r="AZ164" s="258"/>
      <c r="BA164" s="227">
        <f t="shared" si="41"/>
        <v>0</v>
      </c>
      <c r="BB164" s="211">
        <f t="shared" si="37"/>
        <v>0</v>
      </c>
      <c r="BC164" s="214">
        <f>B164*25%</f>
        <v>4</v>
      </c>
      <c r="BD164" s="230">
        <f t="shared" si="43"/>
        <v>0</v>
      </c>
      <c r="BE164" s="230">
        <f t="shared" si="44"/>
        <v>-100</v>
      </c>
      <c r="BF164" s="207" t="s">
        <v>66</v>
      </c>
    </row>
    <row r="165" spans="1:58" ht="16.5">
      <c r="A165" s="217" t="s">
        <v>67</v>
      </c>
      <c r="B165" s="220">
        <v>70</v>
      </c>
      <c r="C165" s="236"/>
      <c r="D165" s="237"/>
      <c r="E165" s="237"/>
      <c r="F165" s="237"/>
      <c r="G165" s="237"/>
      <c r="H165" s="238"/>
      <c r="I165" s="239"/>
      <c r="J165" s="237"/>
      <c r="K165" s="237"/>
      <c r="L165" s="238"/>
      <c r="M165" s="239"/>
      <c r="N165" s="237"/>
      <c r="O165" s="240"/>
      <c r="P165" s="240"/>
      <c r="Q165" s="240"/>
      <c r="R165" s="241"/>
      <c r="S165" s="242"/>
      <c r="T165" s="240"/>
      <c r="U165" s="240"/>
      <c r="V165" s="240"/>
      <c r="W165" s="240"/>
      <c r="X165" s="241"/>
      <c r="Y165" s="242">
        <v>200</v>
      </c>
      <c r="Z165" s="240"/>
      <c r="AA165" s="240"/>
      <c r="AB165" s="240"/>
      <c r="AC165" s="241"/>
      <c r="AD165" s="242"/>
      <c r="AE165" s="240"/>
      <c r="AF165" s="240"/>
      <c r="AG165" s="240"/>
      <c r="AH165" s="240"/>
      <c r="AI165" s="240"/>
      <c r="AJ165" s="240"/>
      <c r="AK165" s="240"/>
      <c r="AL165" s="241"/>
      <c r="AM165" s="242"/>
      <c r="AN165" s="240"/>
      <c r="AO165" s="240"/>
      <c r="AP165" s="241"/>
      <c r="AQ165" s="242"/>
      <c r="AR165" s="240"/>
      <c r="AS165" s="240"/>
      <c r="AT165" s="240"/>
      <c r="AU165" s="241"/>
      <c r="AV165" s="242"/>
      <c r="AW165" s="210"/>
      <c r="AX165" s="210"/>
      <c r="AY165" s="257"/>
      <c r="AZ165" s="258"/>
      <c r="BA165" s="227">
        <f t="shared" si="41"/>
        <v>200</v>
      </c>
      <c r="BB165" s="211">
        <f t="shared" si="37"/>
        <v>20</v>
      </c>
      <c r="BC165" s="214">
        <f aca="true" t="shared" si="45" ref="BC165:BC172">B165*60%</f>
        <v>42</v>
      </c>
      <c r="BD165" s="206">
        <f t="shared" si="43"/>
        <v>47.61904761904762</v>
      </c>
      <c r="BE165" s="206">
        <f t="shared" si="44"/>
        <v>-52.38095238095238</v>
      </c>
      <c r="BF165" s="207" t="s">
        <v>67</v>
      </c>
    </row>
    <row r="166" spans="1:58" ht="16.5">
      <c r="A166" s="217" t="s">
        <v>68</v>
      </c>
      <c r="B166" s="220">
        <v>70</v>
      </c>
      <c r="C166" s="236"/>
      <c r="D166" s="237"/>
      <c r="E166" s="237"/>
      <c r="F166" s="237"/>
      <c r="G166" s="237"/>
      <c r="H166" s="238"/>
      <c r="I166" s="239"/>
      <c r="J166" s="237"/>
      <c r="K166" s="237"/>
      <c r="L166" s="238"/>
      <c r="M166" s="239"/>
      <c r="N166" s="237"/>
      <c r="O166" s="240"/>
      <c r="P166" s="240"/>
      <c r="Q166" s="240"/>
      <c r="R166" s="241"/>
      <c r="S166" s="242"/>
      <c r="T166" s="240"/>
      <c r="U166" s="240"/>
      <c r="V166" s="240"/>
      <c r="W166" s="240"/>
      <c r="X166" s="241"/>
      <c r="Y166" s="263">
        <v>200</v>
      </c>
      <c r="Z166" s="240"/>
      <c r="AA166" s="240"/>
      <c r="AB166" s="240"/>
      <c r="AC166" s="241"/>
      <c r="AD166" s="242"/>
      <c r="AE166" s="240"/>
      <c r="AF166" s="240"/>
      <c r="AG166" s="240"/>
      <c r="AH166" s="240"/>
      <c r="AI166" s="240"/>
      <c r="AJ166" s="240"/>
      <c r="AK166" s="240"/>
      <c r="AL166" s="241"/>
      <c r="AM166" s="242"/>
      <c r="AN166" s="240"/>
      <c r="AO166" s="240"/>
      <c r="AP166" s="241"/>
      <c r="AQ166" s="242"/>
      <c r="AR166" s="240"/>
      <c r="AS166" s="240"/>
      <c r="AT166" s="240"/>
      <c r="AU166" s="241"/>
      <c r="AV166" s="242">
        <v>200</v>
      </c>
      <c r="AW166" s="210"/>
      <c r="AX166" s="210"/>
      <c r="AY166" s="257"/>
      <c r="AZ166" s="258"/>
      <c r="BA166" s="227">
        <f t="shared" si="41"/>
        <v>400</v>
      </c>
      <c r="BB166" s="211">
        <f t="shared" si="37"/>
        <v>40</v>
      </c>
      <c r="BC166" s="214">
        <f t="shared" si="45"/>
        <v>42</v>
      </c>
      <c r="BD166" s="206">
        <f t="shared" si="43"/>
        <v>95.23809523809524</v>
      </c>
      <c r="BE166" s="206">
        <f t="shared" si="44"/>
        <v>-4.761904761904759</v>
      </c>
      <c r="BF166" s="207" t="s">
        <v>68</v>
      </c>
    </row>
    <row r="167" spans="1:58" ht="16.5">
      <c r="A167" s="217" t="s">
        <v>16</v>
      </c>
      <c r="B167" s="220">
        <v>12</v>
      </c>
      <c r="C167" s="236">
        <v>10</v>
      </c>
      <c r="D167" s="237"/>
      <c r="E167" s="237"/>
      <c r="F167" s="237"/>
      <c r="G167" s="237"/>
      <c r="H167" s="238"/>
      <c r="I167" s="239"/>
      <c r="J167" s="237"/>
      <c r="K167" s="237"/>
      <c r="L167" s="238"/>
      <c r="M167" s="239"/>
      <c r="N167" s="237"/>
      <c r="O167" s="240"/>
      <c r="P167" s="240"/>
      <c r="Q167" s="240"/>
      <c r="R167" s="241"/>
      <c r="S167" s="242">
        <v>10</v>
      </c>
      <c r="T167" s="240"/>
      <c r="U167" s="240"/>
      <c r="V167" s="240"/>
      <c r="W167" s="240"/>
      <c r="X167" s="241"/>
      <c r="Y167" s="242"/>
      <c r="Z167" s="240"/>
      <c r="AA167" s="240"/>
      <c r="AB167" s="240"/>
      <c r="AC167" s="241"/>
      <c r="AD167" s="242">
        <v>10</v>
      </c>
      <c r="AE167" s="240"/>
      <c r="AF167" s="240"/>
      <c r="AG167" s="240"/>
      <c r="AH167" s="240"/>
      <c r="AI167" s="240"/>
      <c r="AJ167" s="240"/>
      <c r="AK167" s="240"/>
      <c r="AL167" s="241"/>
      <c r="AM167" s="242">
        <v>10</v>
      </c>
      <c r="AN167" s="240"/>
      <c r="AO167" s="240"/>
      <c r="AP167" s="241"/>
      <c r="AQ167" s="242"/>
      <c r="AR167" s="240"/>
      <c r="AS167" s="240"/>
      <c r="AT167" s="240"/>
      <c r="AU167" s="241"/>
      <c r="AV167" s="242">
        <v>10</v>
      </c>
      <c r="AW167" s="210"/>
      <c r="AX167" s="210"/>
      <c r="AY167" s="257"/>
      <c r="AZ167" s="258"/>
      <c r="BA167" s="227">
        <f t="shared" si="41"/>
        <v>50</v>
      </c>
      <c r="BB167" s="211">
        <f t="shared" si="37"/>
        <v>5</v>
      </c>
      <c r="BC167" s="214">
        <f t="shared" si="45"/>
        <v>7.199999999999999</v>
      </c>
      <c r="BD167" s="206">
        <f t="shared" si="43"/>
        <v>69.44444444444446</v>
      </c>
      <c r="BE167" s="206">
        <f t="shared" si="44"/>
        <v>-30.555555555555543</v>
      </c>
      <c r="BF167" s="207" t="s">
        <v>16</v>
      </c>
    </row>
    <row r="168" spans="1:58" ht="16.5">
      <c r="A168" s="217" t="s">
        <v>69</v>
      </c>
      <c r="B168" s="220">
        <v>25</v>
      </c>
      <c r="C168" s="236"/>
      <c r="D168" s="237"/>
      <c r="E168" s="237"/>
      <c r="F168" s="237"/>
      <c r="G168" s="237"/>
      <c r="H168" s="238"/>
      <c r="I168" s="239"/>
      <c r="J168" s="237"/>
      <c r="K168" s="237"/>
      <c r="L168" s="238"/>
      <c r="M168" s="239"/>
      <c r="N168" s="237"/>
      <c r="O168" s="240"/>
      <c r="P168" s="240"/>
      <c r="Q168" s="240"/>
      <c r="R168" s="241"/>
      <c r="S168" s="242"/>
      <c r="T168" s="240"/>
      <c r="U168" s="240"/>
      <c r="V168" s="240"/>
      <c r="W168" s="240"/>
      <c r="X168" s="241"/>
      <c r="Y168" s="242"/>
      <c r="Z168" s="240"/>
      <c r="AA168" s="240"/>
      <c r="AB168" s="240"/>
      <c r="AC168" s="241"/>
      <c r="AD168" s="242"/>
      <c r="AE168" s="240"/>
      <c r="AF168" s="240"/>
      <c r="AG168" s="240"/>
      <c r="AH168" s="240"/>
      <c r="AI168" s="240"/>
      <c r="AJ168" s="240"/>
      <c r="AK168" s="240"/>
      <c r="AL168" s="241"/>
      <c r="AM168" s="242"/>
      <c r="AN168" s="240"/>
      <c r="AO168" s="240"/>
      <c r="AP168" s="241"/>
      <c r="AQ168" s="242"/>
      <c r="AR168" s="240"/>
      <c r="AS168" s="240"/>
      <c r="AT168" s="240"/>
      <c r="AU168" s="241"/>
      <c r="AV168" s="242"/>
      <c r="AW168" s="210"/>
      <c r="AX168" s="210"/>
      <c r="AY168" s="257"/>
      <c r="AZ168" s="258"/>
      <c r="BA168" s="227">
        <f t="shared" si="41"/>
        <v>0</v>
      </c>
      <c r="BB168" s="211">
        <f t="shared" si="37"/>
        <v>0</v>
      </c>
      <c r="BC168" s="214">
        <f t="shared" si="45"/>
        <v>15</v>
      </c>
      <c r="BD168" s="212">
        <f t="shared" si="43"/>
        <v>0</v>
      </c>
      <c r="BE168" s="206">
        <f t="shared" si="44"/>
        <v>-100</v>
      </c>
      <c r="BF168" s="207" t="s">
        <v>69</v>
      </c>
    </row>
    <row r="169" spans="1:58" ht="16.5">
      <c r="A169" s="217" t="s">
        <v>70</v>
      </c>
      <c r="B169" s="220">
        <v>1</v>
      </c>
      <c r="C169" s="236"/>
      <c r="D169" s="237"/>
      <c r="E169" s="237"/>
      <c r="F169" s="237"/>
      <c r="G169" s="237"/>
      <c r="H169" s="238"/>
      <c r="I169" s="239"/>
      <c r="J169" s="237"/>
      <c r="K169" s="237"/>
      <c r="L169" s="238"/>
      <c r="M169" s="239">
        <v>1</v>
      </c>
      <c r="N169" s="237"/>
      <c r="O169" s="240"/>
      <c r="P169" s="240"/>
      <c r="Q169" s="240"/>
      <c r="R169" s="241"/>
      <c r="S169" s="242"/>
      <c r="T169" s="240"/>
      <c r="U169" s="240"/>
      <c r="V169" s="240"/>
      <c r="W169" s="240"/>
      <c r="X169" s="241"/>
      <c r="Y169" s="242"/>
      <c r="Z169" s="240"/>
      <c r="AA169" s="240"/>
      <c r="AB169" s="240"/>
      <c r="AC169" s="241"/>
      <c r="AD169" s="242"/>
      <c r="AE169" s="240"/>
      <c r="AF169" s="240"/>
      <c r="AG169" s="240"/>
      <c r="AH169" s="240">
        <v>1</v>
      </c>
      <c r="AI169" s="240"/>
      <c r="AJ169" s="240"/>
      <c r="AK169" s="240"/>
      <c r="AL169" s="241"/>
      <c r="AM169" s="242"/>
      <c r="AN169" s="240"/>
      <c r="AO169" s="240"/>
      <c r="AP169" s="241"/>
      <c r="AQ169" s="242">
        <v>1</v>
      </c>
      <c r="AR169" s="240"/>
      <c r="AS169" s="240"/>
      <c r="AT169" s="240"/>
      <c r="AU169" s="241"/>
      <c r="AV169" s="242"/>
      <c r="AW169" s="210"/>
      <c r="AX169" s="210"/>
      <c r="AY169" s="257"/>
      <c r="AZ169" s="258"/>
      <c r="BA169" s="227">
        <f t="shared" si="41"/>
        <v>3</v>
      </c>
      <c r="BB169" s="211">
        <f t="shared" si="37"/>
        <v>0.3</v>
      </c>
      <c r="BC169" s="214">
        <f t="shared" si="45"/>
        <v>0.6</v>
      </c>
      <c r="BD169" s="212">
        <f t="shared" si="43"/>
        <v>50</v>
      </c>
      <c r="BE169" s="206">
        <f t="shared" si="44"/>
        <v>-50</v>
      </c>
      <c r="BF169" s="207" t="s">
        <v>70</v>
      </c>
    </row>
    <row r="170" spans="1:58" ht="16.5">
      <c r="A170" s="217" t="s">
        <v>71</v>
      </c>
      <c r="B170" s="220">
        <v>0</v>
      </c>
      <c r="C170" s="236"/>
      <c r="D170" s="237"/>
      <c r="E170" s="237"/>
      <c r="F170" s="237"/>
      <c r="G170" s="237"/>
      <c r="H170" s="238"/>
      <c r="I170" s="239"/>
      <c r="J170" s="237"/>
      <c r="K170" s="237"/>
      <c r="L170" s="238"/>
      <c r="M170" s="239"/>
      <c r="N170" s="237"/>
      <c r="O170" s="240"/>
      <c r="P170" s="240"/>
      <c r="Q170" s="240"/>
      <c r="R170" s="241"/>
      <c r="S170" s="242"/>
      <c r="T170" s="240"/>
      <c r="U170" s="240"/>
      <c r="V170" s="240"/>
      <c r="W170" s="240"/>
      <c r="X170" s="241"/>
      <c r="Y170" s="242"/>
      <c r="Z170" s="240"/>
      <c r="AA170" s="240"/>
      <c r="AB170" s="240"/>
      <c r="AC170" s="241"/>
      <c r="AD170" s="242"/>
      <c r="AE170" s="240"/>
      <c r="AF170" s="240"/>
      <c r="AG170" s="240"/>
      <c r="AH170" s="240"/>
      <c r="AI170" s="240"/>
      <c r="AJ170" s="240"/>
      <c r="AK170" s="240"/>
      <c r="AL170" s="241"/>
      <c r="AM170" s="242"/>
      <c r="AN170" s="240"/>
      <c r="AO170" s="240"/>
      <c r="AP170" s="241"/>
      <c r="AQ170" s="242"/>
      <c r="AR170" s="240"/>
      <c r="AS170" s="240"/>
      <c r="AT170" s="240"/>
      <c r="AU170" s="241"/>
      <c r="AV170" s="242"/>
      <c r="AW170" s="210"/>
      <c r="AX170" s="210"/>
      <c r="AY170" s="257"/>
      <c r="AZ170" s="258"/>
      <c r="BA170" s="228">
        <f t="shared" si="41"/>
        <v>0</v>
      </c>
      <c r="BB170" s="211">
        <f t="shared" si="37"/>
        <v>0</v>
      </c>
      <c r="BC170" s="214">
        <f t="shared" si="45"/>
        <v>0</v>
      </c>
      <c r="BD170" s="206" t="e">
        <f t="shared" si="43"/>
        <v>#DIV/0!</v>
      </c>
      <c r="BE170" s="206" t="e">
        <f t="shared" si="44"/>
        <v>#DIV/0!</v>
      </c>
      <c r="BF170" s="207" t="s">
        <v>71</v>
      </c>
    </row>
    <row r="171" spans="1:58" ht="17.25" thickBot="1">
      <c r="A171" s="217" t="s">
        <v>72</v>
      </c>
      <c r="B171" s="221">
        <v>8</v>
      </c>
      <c r="C171" s="236">
        <v>5</v>
      </c>
      <c r="D171" s="237"/>
      <c r="E171" s="237"/>
      <c r="F171" s="237"/>
      <c r="G171" s="237"/>
      <c r="H171" s="238"/>
      <c r="I171" s="239">
        <v>5</v>
      </c>
      <c r="J171" s="237"/>
      <c r="K171" s="237"/>
      <c r="L171" s="238"/>
      <c r="M171" s="239">
        <v>5</v>
      </c>
      <c r="N171" s="237"/>
      <c r="O171" s="240"/>
      <c r="P171" s="240"/>
      <c r="Q171" s="240"/>
      <c r="R171" s="241"/>
      <c r="S171" s="242">
        <v>5</v>
      </c>
      <c r="T171" s="240"/>
      <c r="U171" s="240"/>
      <c r="V171" s="240"/>
      <c r="W171" s="240"/>
      <c r="X171" s="241"/>
      <c r="Y171" s="242">
        <v>5</v>
      </c>
      <c r="Z171" s="240"/>
      <c r="AA171" s="240"/>
      <c r="AB171" s="240"/>
      <c r="AC171" s="241"/>
      <c r="AD171" s="242">
        <v>5</v>
      </c>
      <c r="AE171" s="240"/>
      <c r="AF171" s="240"/>
      <c r="AG171" s="240"/>
      <c r="AH171" s="240">
        <v>5</v>
      </c>
      <c r="AI171" s="240"/>
      <c r="AJ171" s="240"/>
      <c r="AK171" s="240"/>
      <c r="AL171" s="241"/>
      <c r="AM171" s="242">
        <v>5</v>
      </c>
      <c r="AN171" s="240"/>
      <c r="AO171" s="240"/>
      <c r="AP171" s="241"/>
      <c r="AQ171" s="242">
        <v>4</v>
      </c>
      <c r="AR171" s="240"/>
      <c r="AS171" s="240"/>
      <c r="AT171" s="240"/>
      <c r="AU171" s="241"/>
      <c r="AV171" s="242">
        <v>4</v>
      </c>
      <c r="AW171" s="210"/>
      <c r="AX171" s="210"/>
      <c r="AY171" s="259"/>
      <c r="AZ171" s="258"/>
      <c r="BA171" s="227">
        <f>SUM(C171:AZ171)</f>
        <v>48</v>
      </c>
      <c r="BB171" s="211">
        <f t="shared" si="37"/>
        <v>4.8</v>
      </c>
      <c r="BC171" s="214">
        <f t="shared" si="45"/>
        <v>4.8</v>
      </c>
      <c r="BD171" s="206">
        <f t="shared" si="43"/>
        <v>100</v>
      </c>
      <c r="BE171" s="206">
        <f t="shared" si="44"/>
        <v>0</v>
      </c>
      <c r="BF171" s="207" t="s">
        <v>72</v>
      </c>
    </row>
    <row r="172" spans="1:58" ht="16.5">
      <c r="A172" s="207" t="s">
        <v>152</v>
      </c>
      <c r="B172" s="218">
        <v>15</v>
      </c>
      <c r="C172" s="209"/>
      <c r="D172" s="209"/>
      <c r="E172" s="209"/>
      <c r="F172" s="209"/>
      <c r="G172" s="209"/>
      <c r="H172" s="215"/>
      <c r="I172" s="216"/>
      <c r="J172" s="209"/>
      <c r="K172" s="209"/>
      <c r="L172" s="215"/>
      <c r="M172" s="216">
        <v>25</v>
      </c>
      <c r="N172" s="209"/>
      <c r="O172" s="210"/>
      <c r="P172" s="210"/>
      <c r="Q172" s="210"/>
      <c r="R172" s="224"/>
      <c r="S172" s="225"/>
      <c r="T172" s="210"/>
      <c r="U172" s="210"/>
      <c r="V172" s="210"/>
      <c r="W172" s="210"/>
      <c r="X172" s="224"/>
      <c r="Y172" s="225"/>
      <c r="Z172" s="210"/>
      <c r="AA172" s="210"/>
      <c r="AB172" s="210"/>
      <c r="AC172" s="224"/>
      <c r="AD172" s="225"/>
      <c r="AE172" s="210"/>
      <c r="AF172" s="210"/>
      <c r="AG172" s="210"/>
      <c r="AH172" s="210">
        <v>20</v>
      </c>
      <c r="AI172" s="210"/>
      <c r="AJ172" s="210"/>
      <c r="AK172" s="210"/>
      <c r="AL172" s="224"/>
      <c r="AM172" s="225"/>
      <c r="AN172" s="210"/>
      <c r="AO172" s="210"/>
      <c r="AP172" s="224"/>
      <c r="AQ172" s="225">
        <v>20</v>
      </c>
      <c r="AR172" s="210"/>
      <c r="AS172" s="210"/>
      <c r="AT172" s="210"/>
      <c r="AU172" s="224"/>
      <c r="AV172" s="225">
        <v>25</v>
      </c>
      <c r="AW172" s="210"/>
      <c r="AX172" s="210"/>
      <c r="AY172" s="261"/>
      <c r="AZ172" s="258"/>
      <c r="BA172" s="227">
        <f>SUM(C172:AZ172)</f>
        <v>90</v>
      </c>
      <c r="BB172" s="211">
        <f t="shared" si="37"/>
        <v>9</v>
      </c>
      <c r="BC172" s="214">
        <f t="shared" si="45"/>
        <v>9</v>
      </c>
      <c r="BD172" s="206">
        <f>BB172*100/BC172</f>
        <v>100</v>
      </c>
      <c r="BE172" s="206">
        <f t="shared" si="44"/>
        <v>0</v>
      </c>
      <c r="BF172" s="207" t="s">
        <v>152</v>
      </c>
    </row>
    <row r="174" ht="16.5">
      <c r="A174" s="262" t="s">
        <v>155</v>
      </c>
    </row>
    <row r="175" spans="56:57" ht="16.5">
      <c r="BD175" s="63"/>
      <c r="BE175" s="63"/>
    </row>
    <row r="176" spans="1:57" ht="17.25" thickBot="1">
      <c r="A176" s="234"/>
      <c r="B176" s="231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33"/>
      <c r="BB176" s="231"/>
      <c r="BC176" s="232"/>
      <c r="BD176" s="63"/>
      <c r="BE176" s="63"/>
    </row>
    <row r="177" spans="1:58" ht="78.75">
      <c r="A177" s="217" t="s">
        <v>45</v>
      </c>
      <c r="B177" s="222" t="s">
        <v>134</v>
      </c>
      <c r="C177" s="340">
        <v>1</v>
      </c>
      <c r="D177" s="340"/>
      <c r="E177" s="340"/>
      <c r="F177" s="340"/>
      <c r="G177" s="340"/>
      <c r="H177" s="340"/>
      <c r="I177" s="341">
        <v>2</v>
      </c>
      <c r="J177" s="342"/>
      <c r="K177" s="342"/>
      <c r="L177" s="342"/>
      <c r="M177" s="332">
        <v>3</v>
      </c>
      <c r="N177" s="333"/>
      <c r="O177" s="333"/>
      <c r="P177" s="333"/>
      <c r="Q177" s="333"/>
      <c r="R177" s="333"/>
      <c r="S177" s="332">
        <v>4</v>
      </c>
      <c r="T177" s="333"/>
      <c r="U177" s="333"/>
      <c r="V177" s="333"/>
      <c r="W177" s="333"/>
      <c r="X177" s="333"/>
      <c r="Y177" s="332">
        <v>5</v>
      </c>
      <c r="Z177" s="333"/>
      <c r="AA177" s="333"/>
      <c r="AB177" s="333"/>
      <c r="AC177" s="333"/>
      <c r="AD177" s="332">
        <v>6</v>
      </c>
      <c r="AE177" s="333"/>
      <c r="AF177" s="333"/>
      <c r="AG177" s="333"/>
      <c r="AH177" s="332">
        <v>7</v>
      </c>
      <c r="AI177" s="333"/>
      <c r="AJ177" s="333"/>
      <c r="AK177" s="333"/>
      <c r="AL177" s="333"/>
      <c r="AM177" s="343">
        <v>8</v>
      </c>
      <c r="AN177" s="344"/>
      <c r="AO177" s="344"/>
      <c r="AP177" s="345"/>
      <c r="AQ177" s="332">
        <v>9</v>
      </c>
      <c r="AR177" s="333"/>
      <c r="AS177" s="333"/>
      <c r="AT177" s="333"/>
      <c r="AU177" s="333"/>
      <c r="AV177" s="334">
        <v>10</v>
      </c>
      <c r="AW177" s="335"/>
      <c r="AX177" s="335"/>
      <c r="AY177" s="335"/>
      <c r="AZ177" s="335"/>
      <c r="BA177" s="226" t="s">
        <v>46</v>
      </c>
      <c r="BB177" s="208" t="s">
        <v>130</v>
      </c>
      <c r="BC177" s="213" t="s">
        <v>153</v>
      </c>
      <c r="BD177" s="208" t="s">
        <v>131</v>
      </c>
      <c r="BE177" s="208" t="s">
        <v>132</v>
      </c>
      <c r="BF177" s="208" t="s">
        <v>118</v>
      </c>
    </row>
    <row r="178" spans="1:58" ht="16.5">
      <c r="A178" s="217" t="s">
        <v>47</v>
      </c>
      <c r="B178" s="220">
        <v>450</v>
      </c>
      <c r="C178" s="236">
        <v>300</v>
      </c>
      <c r="D178" s="237"/>
      <c r="E178" s="237"/>
      <c r="F178" s="237"/>
      <c r="G178" s="237"/>
      <c r="H178" s="238"/>
      <c r="I178" s="239">
        <v>250</v>
      </c>
      <c r="J178" s="237"/>
      <c r="K178" s="237"/>
      <c r="L178" s="238"/>
      <c r="M178" s="239">
        <v>100</v>
      </c>
      <c r="N178" s="237"/>
      <c r="O178" s="240"/>
      <c r="P178" s="240"/>
      <c r="Q178" s="240"/>
      <c r="R178" s="241"/>
      <c r="S178" s="242">
        <v>320</v>
      </c>
      <c r="T178" s="240"/>
      <c r="U178" s="240"/>
      <c r="V178" s="240"/>
      <c r="W178" s="240"/>
      <c r="X178" s="241"/>
      <c r="Y178" s="242">
        <v>330</v>
      </c>
      <c r="Z178" s="240"/>
      <c r="AA178" s="240"/>
      <c r="AB178" s="240"/>
      <c r="AC178" s="241"/>
      <c r="AD178" s="242">
        <v>320</v>
      </c>
      <c r="AE178" s="240"/>
      <c r="AF178" s="240"/>
      <c r="AG178" s="240"/>
      <c r="AH178" s="240">
        <v>100</v>
      </c>
      <c r="AI178" s="240"/>
      <c r="AJ178" s="240"/>
      <c r="AK178" s="240"/>
      <c r="AL178" s="241"/>
      <c r="AM178" s="242">
        <v>300</v>
      </c>
      <c r="AN178" s="240"/>
      <c r="AO178" s="240"/>
      <c r="AP178" s="241"/>
      <c r="AQ178" s="242">
        <v>120</v>
      </c>
      <c r="AR178" s="240"/>
      <c r="AS178" s="240"/>
      <c r="AT178" s="240"/>
      <c r="AU178" s="241"/>
      <c r="AV178" s="242">
        <v>330</v>
      </c>
      <c r="AW178" s="210"/>
      <c r="AX178" s="210"/>
      <c r="AY178" s="257"/>
      <c r="AZ178" s="258"/>
      <c r="BA178" s="227">
        <f aca="true" t="shared" si="46" ref="BA178:BA184">SUM(C178:AZ178)</f>
        <v>2470</v>
      </c>
      <c r="BB178" s="211">
        <f aca="true" t="shared" si="47" ref="BB178:BB206">BA178/10</f>
        <v>247</v>
      </c>
      <c r="BC178" s="214">
        <f aca="true" t="shared" si="48" ref="BC178:BC189">B178*60%</f>
        <v>270</v>
      </c>
      <c r="BD178" s="206">
        <f aca="true" t="shared" si="49" ref="BD178:BD188">BB178*100/BC178</f>
        <v>91.48148148148148</v>
      </c>
      <c r="BE178" s="206">
        <f aca="true" t="shared" si="50" ref="BE178:BE188">BD178-100</f>
        <v>-8.518518518518519</v>
      </c>
      <c r="BF178" s="207" t="s">
        <v>47</v>
      </c>
    </row>
    <row r="179" spans="1:58" ht="16.5">
      <c r="A179" s="217" t="s">
        <v>48</v>
      </c>
      <c r="B179" s="220">
        <v>100</v>
      </c>
      <c r="C179" s="236"/>
      <c r="D179" s="237"/>
      <c r="E179" s="237"/>
      <c r="F179" s="237"/>
      <c r="G179" s="237"/>
      <c r="H179" s="238"/>
      <c r="I179" s="239">
        <v>150</v>
      </c>
      <c r="J179" s="237"/>
      <c r="K179" s="237"/>
      <c r="L179" s="238"/>
      <c r="M179" s="239"/>
      <c r="N179" s="237"/>
      <c r="O179" s="240"/>
      <c r="P179" s="240"/>
      <c r="Q179" s="240"/>
      <c r="R179" s="241"/>
      <c r="S179" s="242"/>
      <c r="T179" s="240"/>
      <c r="U179" s="240"/>
      <c r="V179" s="240"/>
      <c r="W179" s="240"/>
      <c r="X179" s="241"/>
      <c r="Y179" s="263">
        <v>150</v>
      </c>
      <c r="Z179" s="264"/>
      <c r="AA179" s="264"/>
      <c r="AB179" s="264"/>
      <c r="AC179" s="265"/>
      <c r="AD179" s="263"/>
      <c r="AE179" s="264"/>
      <c r="AF179" s="264"/>
      <c r="AG179" s="264"/>
      <c r="AH179" s="264">
        <v>150</v>
      </c>
      <c r="AI179" s="264"/>
      <c r="AJ179" s="264"/>
      <c r="AK179" s="264"/>
      <c r="AL179" s="265"/>
      <c r="AM179" s="263"/>
      <c r="AN179" s="264"/>
      <c r="AO179" s="264"/>
      <c r="AP179" s="265"/>
      <c r="AQ179" s="263"/>
      <c r="AR179" s="264"/>
      <c r="AS179" s="264"/>
      <c r="AT179" s="264"/>
      <c r="AU179" s="265"/>
      <c r="AV179" s="263">
        <v>140</v>
      </c>
      <c r="AW179" s="210"/>
      <c r="AX179" s="210"/>
      <c r="AY179" s="257"/>
      <c r="AZ179" s="258"/>
      <c r="BA179" s="227">
        <f t="shared" si="46"/>
        <v>590</v>
      </c>
      <c r="BB179" s="211">
        <f t="shared" si="47"/>
        <v>59</v>
      </c>
      <c r="BC179" s="214">
        <f t="shared" si="48"/>
        <v>60</v>
      </c>
      <c r="BD179" s="206">
        <f t="shared" si="49"/>
        <v>98.33333333333333</v>
      </c>
      <c r="BE179" s="206">
        <f t="shared" si="50"/>
        <v>-1.6666666666666714</v>
      </c>
      <c r="BF179" s="207" t="s">
        <v>48</v>
      </c>
    </row>
    <row r="180" spans="1:58" ht="16.5">
      <c r="A180" s="217" t="s">
        <v>49</v>
      </c>
      <c r="B180" s="220">
        <v>50</v>
      </c>
      <c r="C180" s="236">
        <v>30</v>
      </c>
      <c r="D180" s="237"/>
      <c r="E180" s="237"/>
      <c r="F180" s="237"/>
      <c r="G180" s="237"/>
      <c r="H180" s="238"/>
      <c r="I180" s="239">
        <v>25</v>
      </c>
      <c r="J180" s="237"/>
      <c r="K180" s="237"/>
      <c r="L180" s="238"/>
      <c r="M180" s="239">
        <v>30</v>
      </c>
      <c r="N180" s="237"/>
      <c r="O180" s="240"/>
      <c r="P180" s="240"/>
      <c r="Q180" s="240"/>
      <c r="R180" s="241"/>
      <c r="S180" s="242">
        <v>35</v>
      </c>
      <c r="T180" s="240"/>
      <c r="U180" s="240"/>
      <c r="V180" s="240"/>
      <c r="W180" s="240"/>
      <c r="X180" s="241"/>
      <c r="Y180" s="242">
        <v>30</v>
      </c>
      <c r="Z180" s="240"/>
      <c r="AA180" s="240"/>
      <c r="AB180" s="240"/>
      <c r="AC180" s="241"/>
      <c r="AD180" s="242">
        <v>30</v>
      </c>
      <c r="AE180" s="240"/>
      <c r="AF180" s="240"/>
      <c r="AG180" s="240"/>
      <c r="AH180" s="240">
        <v>20</v>
      </c>
      <c r="AI180" s="240"/>
      <c r="AJ180" s="240"/>
      <c r="AK180" s="240"/>
      <c r="AL180" s="241"/>
      <c r="AM180" s="242">
        <v>30</v>
      </c>
      <c r="AN180" s="240"/>
      <c r="AO180" s="240"/>
      <c r="AP180" s="241"/>
      <c r="AQ180" s="242">
        <v>30</v>
      </c>
      <c r="AR180" s="240"/>
      <c r="AS180" s="240"/>
      <c r="AT180" s="240"/>
      <c r="AU180" s="241"/>
      <c r="AV180" s="242">
        <v>20</v>
      </c>
      <c r="AW180" s="210"/>
      <c r="AX180" s="210"/>
      <c r="AY180" s="257"/>
      <c r="AZ180" s="258"/>
      <c r="BA180" s="227">
        <f t="shared" si="46"/>
        <v>280</v>
      </c>
      <c r="BB180" s="211">
        <f t="shared" si="47"/>
        <v>28</v>
      </c>
      <c r="BC180" s="214">
        <f t="shared" si="48"/>
        <v>30</v>
      </c>
      <c r="BD180" s="206">
        <f t="shared" si="49"/>
        <v>93.33333333333333</v>
      </c>
      <c r="BE180" s="206">
        <f t="shared" si="50"/>
        <v>-6.666666666666671</v>
      </c>
      <c r="BF180" s="207" t="s">
        <v>49</v>
      </c>
    </row>
    <row r="181" spans="1:58" ht="16.5">
      <c r="A181" s="217" t="s">
        <v>50</v>
      </c>
      <c r="B181" s="220">
        <v>75</v>
      </c>
      <c r="C181" s="236">
        <v>40</v>
      </c>
      <c r="D181" s="237"/>
      <c r="E181" s="237"/>
      <c r="F181" s="237"/>
      <c r="G181" s="237"/>
      <c r="H181" s="238"/>
      <c r="I181" s="239">
        <v>30</v>
      </c>
      <c r="J181" s="237"/>
      <c r="K181" s="237"/>
      <c r="L181" s="238"/>
      <c r="M181" s="239">
        <v>65</v>
      </c>
      <c r="N181" s="237"/>
      <c r="O181" s="240"/>
      <c r="P181" s="240"/>
      <c r="Q181" s="240"/>
      <c r="R181" s="241"/>
      <c r="S181" s="242">
        <v>25</v>
      </c>
      <c r="T181" s="240"/>
      <c r="U181" s="240"/>
      <c r="V181" s="240"/>
      <c r="W181" s="240"/>
      <c r="X181" s="241"/>
      <c r="Y181" s="242">
        <v>30</v>
      </c>
      <c r="Z181" s="240"/>
      <c r="AA181" s="240"/>
      <c r="AB181" s="240"/>
      <c r="AC181" s="241"/>
      <c r="AD181" s="242">
        <v>30</v>
      </c>
      <c r="AE181" s="240"/>
      <c r="AF181" s="240"/>
      <c r="AG181" s="240"/>
      <c r="AH181" s="240">
        <v>45</v>
      </c>
      <c r="AI181" s="240"/>
      <c r="AJ181" s="240"/>
      <c r="AK181" s="240"/>
      <c r="AL181" s="241"/>
      <c r="AM181" s="242">
        <v>30</v>
      </c>
      <c r="AN181" s="240"/>
      <c r="AO181" s="240"/>
      <c r="AP181" s="241"/>
      <c r="AQ181" s="242">
        <v>55</v>
      </c>
      <c r="AR181" s="240">
        <v>55</v>
      </c>
      <c r="AS181" s="240"/>
      <c r="AT181" s="240"/>
      <c r="AU181" s="241"/>
      <c r="AV181" s="242">
        <v>45</v>
      </c>
      <c r="AW181" s="210"/>
      <c r="AX181" s="210"/>
      <c r="AY181" s="257"/>
      <c r="AZ181" s="258"/>
      <c r="BA181" s="227">
        <f t="shared" si="46"/>
        <v>450</v>
      </c>
      <c r="BB181" s="211">
        <f t="shared" si="47"/>
        <v>45</v>
      </c>
      <c r="BC181" s="214">
        <f t="shared" si="48"/>
        <v>45</v>
      </c>
      <c r="BD181" s="206">
        <f t="shared" si="49"/>
        <v>100</v>
      </c>
      <c r="BE181" s="206">
        <f t="shared" si="50"/>
        <v>0</v>
      </c>
      <c r="BF181" s="207" t="s">
        <v>50</v>
      </c>
    </row>
    <row r="182" spans="1:58" ht="16.5">
      <c r="A182" s="217" t="s">
        <v>51</v>
      </c>
      <c r="B182" s="220">
        <v>1.2</v>
      </c>
      <c r="C182" s="236">
        <v>2.5</v>
      </c>
      <c r="D182" s="237"/>
      <c r="E182" s="237"/>
      <c r="F182" s="237"/>
      <c r="G182" s="237"/>
      <c r="H182" s="238"/>
      <c r="I182" s="239"/>
      <c r="J182" s="237"/>
      <c r="K182" s="237"/>
      <c r="L182" s="238"/>
      <c r="M182" s="239"/>
      <c r="N182" s="237"/>
      <c r="O182" s="240"/>
      <c r="P182" s="240"/>
      <c r="Q182" s="240"/>
      <c r="R182" s="241"/>
      <c r="S182" s="242"/>
      <c r="T182" s="240"/>
      <c r="U182" s="240"/>
      <c r="V182" s="240"/>
      <c r="W182" s="240"/>
      <c r="X182" s="241"/>
      <c r="Y182" s="242">
        <v>2.5</v>
      </c>
      <c r="Z182" s="240"/>
      <c r="AA182" s="240"/>
      <c r="AB182" s="240"/>
      <c r="AC182" s="241"/>
      <c r="AD182" s="242"/>
      <c r="AE182" s="240"/>
      <c r="AF182" s="240"/>
      <c r="AG182" s="240"/>
      <c r="AH182" s="240"/>
      <c r="AI182" s="240"/>
      <c r="AJ182" s="240"/>
      <c r="AK182" s="240"/>
      <c r="AL182" s="241"/>
      <c r="AM182" s="242"/>
      <c r="AN182" s="240"/>
      <c r="AO182" s="240"/>
      <c r="AP182" s="241"/>
      <c r="AQ182" s="242"/>
      <c r="AR182" s="240"/>
      <c r="AS182" s="240"/>
      <c r="AT182" s="240"/>
      <c r="AU182" s="241"/>
      <c r="AV182" s="242">
        <v>2.5</v>
      </c>
      <c r="AW182" s="210"/>
      <c r="AX182" s="210"/>
      <c r="AY182" s="257"/>
      <c r="AZ182" s="258"/>
      <c r="BA182" s="227">
        <f t="shared" si="46"/>
        <v>7.5</v>
      </c>
      <c r="BB182" s="211">
        <f t="shared" si="47"/>
        <v>0.75</v>
      </c>
      <c r="BC182" s="214">
        <f t="shared" si="48"/>
        <v>0.72</v>
      </c>
      <c r="BD182" s="206">
        <f t="shared" si="49"/>
        <v>104.16666666666667</v>
      </c>
      <c r="BE182" s="206">
        <f t="shared" si="50"/>
        <v>4.166666666666671</v>
      </c>
      <c r="BF182" s="207" t="s">
        <v>51</v>
      </c>
    </row>
    <row r="183" spans="1:58" ht="16.5">
      <c r="A183" s="217" t="s">
        <v>52</v>
      </c>
      <c r="B183" s="220">
        <v>200</v>
      </c>
      <c r="C183" s="236">
        <v>120</v>
      </c>
      <c r="D183" s="237"/>
      <c r="E183" s="237"/>
      <c r="F183" s="237"/>
      <c r="G183" s="237"/>
      <c r="H183" s="238"/>
      <c r="I183" s="239">
        <v>120</v>
      </c>
      <c r="J183" s="237"/>
      <c r="K183" s="237"/>
      <c r="L183" s="238"/>
      <c r="M183" s="239">
        <v>120</v>
      </c>
      <c r="N183" s="237"/>
      <c r="O183" s="240"/>
      <c r="P183" s="240"/>
      <c r="Q183" s="240"/>
      <c r="R183" s="241"/>
      <c r="S183" s="242">
        <v>120</v>
      </c>
      <c r="T183" s="240"/>
      <c r="U183" s="240"/>
      <c r="V183" s="240"/>
      <c r="W183" s="240"/>
      <c r="X183" s="241"/>
      <c r="Y183" s="242">
        <v>120</v>
      </c>
      <c r="Z183" s="240"/>
      <c r="AA183" s="240"/>
      <c r="AB183" s="240"/>
      <c r="AC183" s="241"/>
      <c r="AD183" s="242">
        <v>120</v>
      </c>
      <c r="AE183" s="240"/>
      <c r="AF183" s="240"/>
      <c r="AG183" s="240"/>
      <c r="AH183" s="240">
        <v>120</v>
      </c>
      <c r="AI183" s="240"/>
      <c r="AJ183" s="240"/>
      <c r="AK183" s="240"/>
      <c r="AL183" s="241"/>
      <c r="AM183" s="242">
        <v>120</v>
      </c>
      <c r="AN183" s="240"/>
      <c r="AO183" s="240"/>
      <c r="AP183" s="241"/>
      <c r="AQ183" s="242">
        <v>120</v>
      </c>
      <c r="AR183" s="240"/>
      <c r="AS183" s="240"/>
      <c r="AT183" s="240"/>
      <c r="AU183" s="241"/>
      <c r="AV183" s="242">
        <v>120</v>
      </c>
      <c r="AW183" s="210"/>
      <c r="AX183" s="210"/>
      <c r="AY183" s="259"/>
      <c r="AZ183" s="258"/>
      <c r="BA183" s="227">
        <f t="shared" si="46"/>
        <v>1200</v>
      </c>
      <c r="BB183" s="211">
        <f t="shared" si="47"/>
        <v>120</v>
      </c>
      <c r="BC183" s="214">
        <f t="shared" si="48"/>
        <v>120</v>
      </c>
      <c r="BD183" s="206">
        <f t="shared" si="49"/>
        <v>100</v>
      </c>
      <c r="BE183" s="206">
        <f t="shared" si="50"/>
        <v>0</v>
      </c>
      <c r="BF183" s="207" t="s">
        <v>52</v>
      </c>
    </row>
    <row r="184" spans="1:58" ht="16.5">
      <c r="A184" s="217" t="s">
        <v>103</v>
      </c>
      <c r="B184" s="220">
        <v>150</v>
      </c>
      <c r="C184" s="236">
        <v>50</v>
      </c>
      <c r="D184" s="237">
        <v>50</v>
      </c>
      <c r="E184" s="237"/>
      <c r="F184" s="237"/>
      <c r="G184" s="237"/>
      <c r="H184" s="238"/>
      <c r="I184" s="239">
        <v>50</v>
      </c>
      <c r="J184" s="237"/>
      <c r="K184" s="237"/>
      <c r="L184" s="238"/>
      <c r="M184" s="239">
        <v>50</v>
      </c>
      <c r="N184" s="237"/>
      <c r="O184" s="240"/>
      <c r="P184" s="240"/>
      <c r="Q184" s="240"/>
      <c r="R184" s="241"/>
      <c r="S184" s="242">
        <v>50</v>
      </c>
      <c r="T184" s="240"/>
      <c r="U184" s="240"/>
      <c r="V184" s="240"/>
      <c r="W184" s="240"/>
      <c r="X184" s="241"/>
      <c r="Y184" s="242">
        <v>50</v>
      </c>
      <c r="Z184" s="240"/>
      <c r="AA184" s="240"/>
      <c r="AB184" s="240"/>
      <c r="AC184" s="241"/>
      <c r="AD184" s="242">
        <v>50</v>
      </c>
      <c r="AE184" s="240"/>
      <c r="AF184" s="240"/>
      <c r="AG184" s="240"/>
      <c r="AH184" s="240">
        <v>50</v>
      </c>
      <c r="AI184" s="240"/>
      <c r="AJ184" s="240"/>
      <c r="AK184" s="240"/>
      <c r="AL184" s="241"/>
      <c r="AM184" s="242">
        <v>50</v>
      </c>
      <c r="AN184" s="240"/>
      <c r="AO184" s="240"/>
      <c r="AP184" s="241"/>
      <c r="AQ184" s="242">
        <v>50</v>
      </c>
      <c r="AR184" s="240">
        <v>50</v>
      </c>
      <c r="AS184" s="240"/>
      <c r="AT184" s="240"/>
      <c r="AU184" s="241"/>
      <c r="AV184" s="242">
        <v>50</v>
      </c>
      <c r="AW184" s="210"/>
      <c r="AX184" s="210"/>
      <c r="AY184" s="259"/>
      <c r="AZ184" s="258"/>
      <c r="BA184" s="227">
        <f t="shared" si="46"/>
        <v>600</v>
      </c>
      <c r="BB184" s="211">
        <f t="shared" si="47"/>
        <v>60</v>
      </c>
      <c r="BC184" s="214">
        <f t="shared" si="48"/>
        <v>90</v>
      </c>
      <c r="BD184" s="206">
        <f t="shared" si="49"/>
        <v>66.66666666666667</v>
      </c>
      <c r="BE184" s="206">
        <f t="shared" si="50"/>
        <v>-33.33333333333333</v>
      </c>
      <c r="BF184" s="207" t="s">
        <v>103</v>
      </c>
    </row>
    <row r="185" spans="1:58" ht="16.5">
      <c r="A185" s="217" t="s">
        <v>54</v>
      </c>
      <c r="B185" s="220">
        <v>250</v>
      </c>
      <c r="C185" s="236">
        <v>150</v>
      </c>
      <c r="D185" s="237"/>
      <c r="E185" s="237"/>
      <c r="F185" s="237"/>
      <c r="G185" s="237"/>
      <c r="H185" s="238"/>
      <c r="I185" s="239">
        <v>150</v>
      </c>
      <c r="J185" s="237"/>
      <c r="K185" s="237"/>
      <c r="L185" s="238"/>
      <c r="M185" s="239">
        <v>155</v>
      </c>
      <c r="N185" s="237"/>
      <c r="O185" s="240"/>
      <c r="P185" s="240"/>
      <c r="Q185" s="240"/>
      <c r="R185" s="241"/>
      <c r="S185" s="242">
        <v>100</v>
      </c>
      <c r="T185" s="240"/>
      <c r="U185" s="240"/>
      <c r="V185" s="240"/>
      <c r="W185" s="240"/>
      <c r="X185" s="241"/>
      <c r="Y185" s="242">
        <v>150</v>
      </c>
      <c r="Z185" s="240"/>
      <c r="AA185" s="240"/>
      <c r="AB185" s="240"/>
      <c r="AC185" s="241"/>
      <c r="AD185" s="242">
        <v>150</v>
      </c>
      <c r="AE185" s="240"/>
      <c r="AF185" s="240"/>
      <c r="AG185" s="240"/>
      <c r="AH185" s="240">
        <v>158</v>
      </c>
      <c r="AI185" s="240"/>
      <c r="AJ185" s="240"/>
      <c r="AK185" s="240"/>
      <c r="AL185" s="241"/>
      <c r="AM185" s="242">
        <v>150</v>
      </c>
      <c r="AN185" s="240"/>
      <c r="AO185" s="240"/>
      <c r="AP185" s="241"/>
      <c r="AQ185" s="242">
        <v>154</v>
      </c>
      <c r="AR185" s="240"/>
      <c r="AS185" s="240"/>
      <c r="AT185" s="240"/>
      <c r="AU185" s="241"/>
      <c r="AV185" s="242">
        <v>150</v>
      </c>
      <c r="AW185" s="210"/>
      <c r="AX185" s="210"/>
      <c r="AY185" s="257"/>
      <c r="AZ185" s="258"/>
      <c r="BA185" s="227">
        <f aca="true" t="shared" si="51" ref="BA185:BA204">SUM(C185:AZ185)</f>
        <v>1467</v>
      </c>
      <c r="BB185" s="211">
        <f t="shared" si="47"/>
        <v>146.7</v>
      </c>
      <c r="BC185" s="214">
        <f t="shared" si="48"/>
        <v>150</v>
      </c>
      <c r="BD185" s="206">
        <f t="shared" si="49"/>
        <v>97.79999999999998</v>
      </c>
      <c r="BE185" s="206">
        <f t="shared" si="50"/>
        <v>-2.200000000000017</v>
      </c>
      <c r="BF185" s="207" t="s">
        <v>54</v>
      </c>
    </row>
    <row r="186" spans="1:58" ht="16.5">
      <c r="A186" s="217" t="s">
        <v>55</v>
      </c>
      <c r="B186" s="223">
        <v>105</v>
      </c>
      <c r="C186" s="236">
        <v>90</v>
      </c>
      <c r="D186" s="237"/>
      <c r="E186" s="237"/>
      <c r="F186" s="237"/>
      <c r="G186" s="237"/>
      <c r="H186" s="238"/>
      <c r="I186" s="239">
        <v>100</v>
      </c>
      <c r="J186" s="237"/>
      <c r="K186" s="237"/>
      <c r="L186" s="238"/>
      <c r="M186" s="239"/>
      <c r="N186" s="237"/>
      <c r="O186" s="240"/>
      <c r="P186" s="240"/>
      <c r="Q186" s="240"/>
      <c r="R186" s="241"/>
      <c r="S186" s="242">
        <v>150</v>
      </c>
      <c r="T186" s="240"/>
      <c r="U186" s="240"/>
      <c r="V186" s="240"/>
      <c r="W186" s="240"/>
      <c r="X186" s="241"/>
      <c r="Y186" s="242"/>
      <c r="Z186" s="240"/>
      <c r="AA186" s="240"/>
      <c r="AB186" s="240"/>
      <c r="AC186" s="241"/>
      <c r="AD186" s="242">
        <v>100</v>
      </c>
      <c r="AE186" s="240"/>
      <c r="AF186" s="240"/>
      <c r="AG186" s="240"/>
      <c r="AH186" s="240"/>
      <c r="AI186" s="240"/>
      <c r="AJ186" s="240"/>
      <c r="AK186" s="240"/>
      <c r="AL186" s="241"/>
      <c r="AM186" s="242">
        <v>100</v>
      </c>
      <c r="AN186" s="240"/>
      <c r="AO186" s="240"/>
      <c r="AP186" s="241"/>
      <c r="AQ186" s="242">
        <v>80</v>
      </c>
      <c r="AR186" s="240"/>
      <c r="AS186" s="240"/>
      <c r="AT186" s="240"/>
      <c r="AU186" s="241"/>
      <c r="AV186" s="242"/>
      <c r="AW186" s="210"/>
      <c r="AX186" s="210"/>
      <c r="AY186" s="257"/>
      <c r="AZ186" s="258"/>
      <c r="BA186" s="227">
        <f t="shared" si="51"/>
        <v>620</v>
      </c>
      <c r="BB186" s="211">
        <f t="shared" si="47"/>
        <v>62</v>
      </c>
      <c r="BC186" s="214">
        <f t="shared" si="48"/>
        <v>63</v>
      </c>
      <c r="BD186" s="206">
        <f t="shared" si="49"/>
        <v>98.41269841269842</v>
      </c>
      <c r="BE186" s="206">
        <f t="shared" si="50"/>
        <v>-1.5873015873015817</v>
      </c>
      <c r="BF186" s="207" t="s">
        <v>55</v>
      </c>
    </row>
    <row r="187" spans="1:58" ht="16.5">
      <c r="A187" s="217" t="s">
        <v>151</v>
      </c>
      <c r="B187" s="220">
        <v>75</v>
      </c>
      <c r="C187" s="236">
        <v>70</v>
      </c>
      <c r="D187" s="237"/>
      <c r="E187" s="237"/>
      <c r="F187" s="237"/>
      <c r="G187" s="237"/>
      <c r="H187" s="238"/>
      <c r="I187" s="239">
        <v>70</v>
      </c>
      <c r="J187" s="237"/>
      <c r="K187" s="237"/>
      <c r="L187" s="238"/>
      <c r="M187" s="239">
        <v>75</v>
      </c>
      <c r="N187" s="237"/>
      <c r="O187" s="240"/>
      <c r="P187" s="240"/>
      <c r="Q187" s="240"/>
      <c r="R187" s="241"/>
      <c r="S187" s="242">
        <v>34</v>
      </c>
      <c r="T187" s="240"/>
      <c r="U187" s="240"/>
      <c r="V187" s="240"/>
      <c r="W187" s="240"/>
      <c r="X187" s="241"/>
      <c r="Y187" s="242">
        <v>85</v>
      </c>
      <c r="Z187" s="240"/>
      <c r="AA187" s="240"/>
      <c r="AB187" s="240"/>
      <c r="AC187" s="241"/>
      <c r="AD187" s="242">
        <v>25</v>
      </c>
      <c r="AE187" s="240"/>
      <c r="AF187" s="240"/>
      <c r="AG187" s="240"/>
      <c r="AH187" s="240">
        <v>70</v>
      </c>
      <c r="AI187" s="240"/>
      <c r="AJ187" s="240"/>
      <c r="AK187" s="240"/>
      <c r="AL187" s="241"/>
      <c r="AM187" s="242">
        <v>20</v>
      </c>
      <c r="AN187" s="240"/>
      <c r="AO187" s="240"/>
      <c r="AP187" s="241"/>
      <c r="AQ187" s="242">
        <v>25</v>
      </c>
      <c r="AR187" s="240"/>
      <c r="AS187" s="240"/>
      <c r="AT187" s="240"/>
      <c r="AU187" s="241"/>
      <c r="AV187" s="242">
        <v>84</v>
      </c>
      <c r="AW187" s="210"/>
      <c r="AX187" s="210"/>
      <c r="AY187" s="257"/>
      <c r="AZ187" s="258"/>
      <c r="BA187" s="227">
        <f t="shared" si="51"/>
        <v>558</v>
      </c>
      <c r="BB187" s="211">
        <f t="shared" si="47"/>
        <v>55.8</v>
      </c>
      <c r="BC187" s="214">
        <f t="shared" si="48"/>
        <v>45</v>
      </c>
      <c r="BD187" s="206">
        <f t="shared" si="49"/>
        <v>124</v>
      </c>
      <c r="BE187" s="206">
        <f t="shared" si="50"/>
        <v>24</v>
      </c>
      <c r="BF187" s="207" t="s">
        <v>56</v>
      </c>
    </row>
    <row r="188" spans="1:58" ht="17.25" thickBot="1">
      <c r="A188" s="217" t="s">
        <v>57</v>
      </c>
      <c r="B188" s="221">
        <v>400</v>
      </c>
      <c r="C188" s="236">
        <v>150</v>
      </c>
      <c r="D188" s="237"/>
      <c r="E188" s="237"/>
      <c r="F188" s="237"/>
      <c r="G188" s="237"/>
      <c r="H188" s="238"/>
      <c r="I188" s="239">
        <v>150</v>
      </c>
      <c r="J188" s="237"/>
      <c r="K188" s="237"/>
      <c r="L188" s="238"/>
      <c r="M188" s="239">
        <v>150</v>
      </c>
      <c r="N188" s="237"/>
      <c r="O188" s="240"/>
      <c r="P188" s="240"/>
      <c r="Q188" s="240"/>
      <c r="R188" s="241"/>
      <c r="S188" s="242">
        <v>400</v>
      </c>
      <c r="T188" s="240"/>
      <c r="U188" s="240"/>
      <c r="V188" s="240"/>
      <c r="W188" s="240"/>
      <c r="X188" s="241"/>
      <c r="Y188" s="242">
        <v>150</v>
      </c>
      <c r="Z188" s="240"/>
      <c r="AA188" s="240"/>
      <c r="AB188" s="240"/>
      <c r="AC188" s="241"/>
      <c r="AD188" s="242">
        <v>400</v>
      </c>
      <c r="AE188" s="240"/>
      <c r="AF188" s="240"/>
      <c r="AG188" s="240"/>
      <c r="AH188" s="240">
        <v>150</v>
      </c>
      <c r="AI188" s="240"/>
      <c r="AJ188" s="240"/>
      <c r="AK188" s="240"/>
      <c r="AL188" s="241"/>
      <c r="AM188" s="242">
        <v>200</v>
      </c>
      <c r="AN188" s="240"/>
      <c r="AO188" s="240"/>
      <c r="AP188" s="241"/>
      <c r="AQ188" s="242">
        <v>400</v>
      </c>
      <c r="AR188" s="240"/>
      <c r="AS188" s="240"/>
      <c r="AT188" s="240"/>
      <c r="AU188" s="241"/>
      <c r="AV188" s="242">
        <v>250</v>
      </c>
      <c r="AW188" s="210"/>
      <c r="AX188" s="210"/>
      <c r="AY188" s="257"/>
      <c r="AZ188" s="258"/>
      <c r="BA188" s="228">
        <f t="shared" si="51"/>
        <v>2400</v>
      </c>
      <c r="BB188" s="211">
        <f t="shared" si="47"/>
        <v>240</v>
      </c>
      <c r="BC188" s="214">
        <f t="shared" si="48"/>
        <v>240</v>
      </c>
      <c r="BD188" s="206">
        <f t="shared" si="49"/>
        <v>100</v>
      </c>
      <c r="BE188" s="206">
        <f t="shared" si="50"/>
        <v>0</v>
      </c>
      <c r="BF188" s="207" t="s">
        <v>57</v>
      </c>
    </row>
    <row r="189" spans="1:58" ht="16.5">
      <c r="A189" s="217" t="s">
        <v>58</v>
      </c>
      <c r="B189" s="336">
        <v>470</v>
      </c>
      <c r="C189" s="236">
        <v>220</v>
      </c>
      <c r="D189" s="237"/>
      <c r="E189" s="237"/>
      <c r="F189" s="237"/>
      <c r="G189" s="237"/>
      <c r="H189" s="238"/>
      <c r="I189" s="239">
        <v>155</v>
      </c>
      <c r="J189" s="237"/>
      <c r="K189" s="237"/>
      <c r="L189" s="238"/>
      <c r="M189" s="239">
        <v>170</v>
      </c>
      <c r="N189" s="237"/>
      <c r="O189" s="240"/>
      <c r="P189" s="240"/>
      <c r="Q189" s="240"/>
      <c r="R189" s="241"/>
      <c r="S189" s="242">
        <v>20</v>
      </c>
      <c r="T189" s="240"/>
      <c r="U189" s="240"/>
      <c r="V189" s="240"/>
      <c r="W189" s="240"/>
      <c r="X189" s="241"/>
      <c r="Y189" s="242">
        <v>180</v>
      </c>
      <c r="Z189" s="240"/>
      <c r="AA189" s="240"/>
      <c r="AB189" s="240"/>
      <c r="AC189" s="241"/>
      <c r="AD189" s="242">
        <v>140</v>
      </c>
      <c r="AE189" s="240"/>
      <c r="AF189" s="240"/>
      <c r="AG189" s="240"/>
      <c r="AH189" s="240">
        <v>60</v>
      </c>
      <c r="AI189" s="240"/>
      <c r="AJ189" s="240"/>
      <c r="AK189" s="240"/>
      <c r="AL189" s="241"/>
      <c r="AM189" s="242">
        <v>350</v>
      </c>
      <c r="AN189" s="240"/>
      <c r="AO189" s="240"/>
      <c r="AP189" s="241"/>
      <c r="AQ189" s="242">
        <v>180</v>
      </c>
      <c r="AR189" s="240"/>
      <c r="AS189" s="240"/>
      <c r="AT189" s="240"/>
      <c r="AU189" s="241"/>
      <c r="AV189" s="242">
        <v>35</v>
      </c>
      <c r="AW189" s="210"/>
      <c r="AX189" s="210"/>
      <c r="AY189" s="257"/>
      <c r="AZ189" s="258"/>
      <c r="BA189" s="227">
        <f t="shared" si="51"/>
        <v>1510</v>
      </c>
      <c r="BB189" s="211">
        <f t="shared" si="47"/>
        <v>151</v>
      </c>
      <c r="BC189" s="338">
        <f t="shared" si="48"/>
        <v>282</v>
      </c>
      <c r="BD189" s="330">
        <f>198.1*100/282</f>
        <v>70.2482269503546</v>
      </c>
      <c r="BE189" s="331">
        <f>BD189-100</f>
        <v>-29.751773049645394</v>
      </c>
      <c r="BF189" s="207" t="s">
        <v>58</v>
      </c>
    </row>
    <row r="190" spans="1:58" ht="17.25" thickBot="1">
      <c r="A190" s="217" t="s">
        <v>59</v>
      </c>
      <c r="B190" s="337"/>
      <c r="C190" s="236">
        <v>10</v>
      </c>
      <c r="D190" s="237"/>
      <c r="E190" s="237"/>
      <c r="F190" s="237"/>
      <c r="G190" s="237"/>
      <c r="H190" s="238"/>
      <c r="I190" s="239">
        <v>60</v>
      </c>
      <c r="J190" s="237"/>
      <c r="K190" s="237"/>
      <c r="L190" s="238"/>
      <c r="M190" s="239"/>
      <c r="N190" s="237"/>
      <c r="O190" s="240"/>
      <c r="P190" s="240"/>
      <c r="Q190" s="240"/>
      <c r="R190" s="241"/>
      <c r="S190" s="242">
        <v>101</v>
      </c>
      <c r="T190" s="240"/>
      <c r="U190" s="240"/>
      <c r="V190" s="240"/>
      <c r="W190" s="240"/>
      <c r="X190" s="241"/>
      <c r="Y190" s="242">
        <v>5</v>
      </c>
      <c r="Z190" s="240"/>
      <c r="AA190" s="240"/>
      <c r="AB190" s="240"/>
      <c r="AC190" s="241"/>
      <c r="AD190" s="242"/>
      <c r="AE190" s="240"/>
      <c r="AF190" s="240"/>
      <c r="AG190" s="240"/>
      <c r="AH190" s="240">
        <v>110</v>
      </c>
      <c r="AI190" s="240"/>
      <c r="AJ190" s="240"/>
      <c r="AK190" s="240"/>
      <c r="AL190" s="241"/>
      <c r="AM190" s="242">
        <v>10</v>
      </c>
      <c r="AN190" s="240"/>
      <c r="AO190" s="240"/>
      <c r="AP190" s="241"/>
      <c r="AQ190" s="242">
        <v>10</v>
      </c>
      <c r="AR190" s="240"/>
      <c r="AS190" s="240"/>
      <c r="AT190" s="240"/>
      <c r="AU190" s="241"/>
      <c r="AV190" s="242">
        <v>165</v>
      </c>
      <c r="AW190" s="210"/>
      <c r="AX190" s="210"/>
      <c r="AY190" s="257"/>
      <c r="AZ190" s="258"/>
      <c r="BA190" s="227">
        <f t="shared" si="51"/>
        <v>471</v>
      </c>
      <c r="BB190" s="211">
        <f t="shared" si="47"/>
        <v>47.1</v>
      </c>
      <c r="BC190" s="339"/>
      <c r="BD190" s="330"/>
      <c r="BE190" s="331"/>
      <c r="BF190" s="207" t="s">
        <v>59</v>
      </c>
    </row>
    <row r="191" spans="1:58" ht="16.5">
      <c r="A191" s="217" t="s">
        <v>60</v>
      </c>
      <c r="B191" s="219">
        <v>110</v>
      </c>
      <c r="C191" s="236"/>
      <c r="D191" s="237"/>
      <c r="E191" s="237"/>
      <c r="F191" s="237"/>
      <c r="G191" s="237"/>
      <c r="H191" s="238"/>
      <c r="I191" s="239"/>
      <c r="J191" s="237"/>
      <c r="K191" s="237"/>
      <c r="L191" s="238"/>
      <c r="M191" s="239">
        <v>150</v>
      </c>
      <c r="N191" s="237"/>
      <c r="O191" s="240"/>
      <c r="P191" s="240"/>
      <c r="Q191" s="240"/>
      <c r="R191" s="241"/>
      <c r="S191" s="242"/>
      <c r="T191" s="240"/>
      <c r="U191" s="240"/>
      <c r="V191" s="240"/>
      <c r="W191" s="240"/>
      <c r="X191" s="241"/>
      <c r="Y191" s="242"/>
      <c r="Z191" s="240"/>
      <c r="AA191" s="240"/>
      <c r="AB191" s="240"/>
      <c r="AC191" s="241"/>
      <c r="AD191" s="242">
        <v>70</v>
      </c>
      <c r="AE191" s="240"/>
      <c r="AF191" s="240"/>
      <c r="AG191" s="240"/>
      <c r="AH191" s="240">
        <v>150</v>
      </c>
      <c r="AI191" s="240"/>
      <c r="AJ191" s="240"/>
      <c r="AK191" s="240"/>
      <c r="AL191" s="241"/>
      <c r="AM191" s="242">
        <v>70</v>
      </c>
      <c r="AN191" s="240"/>
      <c r="AO191" s="240"/>
      <c r="AP191" s="241"/>
      <c r="AQ191" s="242"/>
      <c r="AR191" s="240"/>
      <c r="AS191" s="240"/>
      <c r="AT191" s="240"/>
      <c r="AU191" s="241"/>
      <c r="AV191" s="242">
        <v>150</v>
      </c>
      <c r="AW191" s="210"/>
      <c r="AX191" s="210"/>
      <c r="AY191" s="257"/>
      <c r="AZ191" s="258"/>
      <c r="BA191" s="227">
        <f t="shared" si="51"/>
        <v>590</v>
      </c>
      <c r="BB191" s="211">
        <f t="shared" si="47"/>
        <v>59</v>
      </c>
      <c r="BC191" s="214">
        <f aca="true" t="shared" si="52" ref="BC191:BC197">B191*60%</f>
        <v>66</v>
      </c>
      <c r="BD191" s="206">
        <f aca="true" t="shared" si="53" ref="BD191:BD205">BB191*100/BC191</f>
        <v>89.39393939393939</v>
      </c>
      <c r="BE191" s="206">
        <f aca="true" t="shared" si="54" ref="BE191:BE206">BD191-100</f>
        <v>-10.606060606060609</v>
      </c>
      <c r="BF191" s="207" t="s">
        <v>60</v>
      </c>
    </row>
    <row r="192" spans="1:58" ht="16.5">
      <c r="A192" s="217" t="s">
        <v>61</v>
      </c>
      <c r="B192" s="220">
        <v>40</v>
      </c>
      <c r="C192" s="236"/>
      <c r="D192" s="237"/>
      <c r="E192" s="237"/>
      <c r="F192" s="237"/>
      <c r="G192" s="237"/>
      <c r="H192" s="238"/>
      <c r="I192" s="239">
        <v>80</v>
      </c>
      <c r="J192" s="237"/>
      <c r="K192" s="237"/>
      <c r="L192" s="238"/>
      <c r="M192" s="239">
        <v>40</v>
      </c>
      <c r="N192" s="243"/>
      <c r="O192" s="244"/>
      <c r="P192" s="244"/>
      <c r="Q192" s="244"/>
      <c r="R192" s="245"/>
      <c r="S192" s="246">
        <v>10</v>
      </c>
      <c r="T192" s="244"/>
      <c r="U192" s="244"/>
      <c r="V192" s="244"/>
      <c r="W192" s="244"/>
      <c r="X192" s="245"/>
      <c r="Y192" s="246">
        <v>6</v>
      </c>
      <c r="Z192" s="244"/>
      <c r="AA192" s="244"/>
      <c r="AB192" s="244"/>
      <c r="AC192" s="245"/>
      <c r="AD192" s="246"/>
      <c r="AE192" s="244"/>
      <c r="AF192" s="244"/>
      <c r="AG192" s="244"/>
      <c r="AH192" s="244"/>
      <c r="AI192" s="244"/>
      <c r="AJ192" s="244"/>
      <c r="AK192" s="244"/>
      <c r="AL192" s="245"/>
      <c r="AM192" s="246"/>
      <c r="AN192" s="244"/>
      <c r="AO192" s="244"/>
      <c r="AP192" s="245"/>
      <c r="AQ192" s="246">
        <v>40</v>
      </c>
      <c r="AR192" s="244"/>
      <c r="AS192" s="244"/>
      <c r="AT192" s="244"/>
      <c r="AU192" s="245"/>
      <c r="AV192" s="246">
        <v>5</v>
      </c>
      <c r="AW192" s="210"/>
      <c r="AX192" s="210"/>
      <c r="AY192" s="257"/>
      <c r="AZ192" s="260"/>
      <c r="BA192" s="227">
        <f t="shared" si="51"/>
        <v>181</v>
      </c>
      <c r="BB192" s="211">
        <f t="shared" si="47"/>
        <v>18.1</v>
      </c>
      <c r="BC192" s="214">
        <f t="shared" si="52"/>
        <v>24</v>
      </c>
      <c r="BD192" s="206">
        <f t="shared" si="53"/>
        <v>75.41666666666667</v>
      </c>
      <c r="BE192" s="206">
        <f t="shared" si="54"/>
        <v>-24.58333333333333</v>
      </c>
      <c r="BF192" s="207" t="s">
        <v>120</v>
      </c>
    </row>
    <row r="193" spans="1:58" ht="16.5">
      <c r="A193" s="217" t="s">
        <v>135</v>
      </c>
      <c r="B193" s="220">
        <v>18</v>
      </c>
      <c r="C193" s="236">
        <v>10</v>
      </c>
      <c r="D193" s="237"/>
      <c r="E193" s="237"/>
      <c r="F193" s="237"/>
      <c r="G193" s="237"/>
      <c r="H193" s="238"/>
      <c r="I193" s="239">
        <v>10</v>
      </c>
      <c r="J193" s="237"/>
      <c r="K193" s="237"/>
      <c r="L193" s="238"/>
      <c r="M193" s="247">
        <v>10</v>
      </c>
      <c r="N193" s="243"/>
      <c r="O193" s="244"/>
      <c r="P193" s="244"/>
      <c r="Q193" s="244"/>
      <c r="R193" s="245"/>
      <c r="S193" s="246">
        <v>5</v>
      </c>
      <c r="T193" s="244"/>
      <c r="U193" s="244"/>
      <c r="V193" s="244"/>
      <c r="W193" s="244"/>
      <c r="X193" s="245"/>
      <c r="Y193" s="246">
        <v>5</v>
      </c>
      <c r="Z193" s="244"/>
      <c r="AA193" s="244"/>
      <c r="AB193" s="244"/>
      <c r="AC193" s="245"/>
      <c r="AD193" s="246">
        <v>10</v>
      </c>
      <c r="AE193" s="244"/>
      <c r="AF193" s="244"/>
      <c r="AG193" s="244"/>
      <c r="AH193" s="244">
        <v>10</v>
      </c>
      <c r="AI193" s="244"/>
      <c r="AJ193" s="244"/>
      <c r="AK193" s="244"/>
      <c r="AL193" s="245"/>
      <c r="AM193" s="246">
        <v>10</v>
      </c>
      <c r="AN193" s="244"/>
      <c r="AO193" s="244"/>
      <c r="AP193" s="245"/>
      <c r="AQ193" s="246">
        <v>10</v>
      </c>
      <c r="AR193" s="244"/>
      <c r="AS193" s="244"/>
      <c r="AT193" s="244"/>
      <c r="AU193" s="245"/>
      <c r="AV193" s="246">
        <v>10</v>
      </c>
      <c r="AW193" s="251"/>
      <c r="AX193" s="251"/>
      <c r="AY193" s="257"/>
      <c r="AZ193" s="260"/>
      <c r="BA193" s="229">
        <f t="shared" si="51"/>
        <v>90</v>
      </c>
      <c r="BB193" s="211">
        <f t="shared" si="47"/>
        <v>9</v>
      </c>
      <c r="BC193" s="214">
        <f t="shared" si="52"/>
        <v>10.799999999999999</v>
      </c>
      <c r="BD193" s="206">
        <f t="shared" si="53"/>
        <v>83.33333333333334</v>
      </c>
      <c r="BE193" s="206">
        <f t="shared" si="54"/>
        <v>-16.666666666666657</v>
      </c>
      <c r="BF193" s="207" t="s">
        <v>135</v>
      </c>
    </row>
    <row r="194" spans="1:58" ht="16.5">
      <c r="A194" s="217" t="s">
        <v>62</v>
      </c>
      <c r="B194" s="220">
        <v>10</v>
      </c>
      <c r="C194" s="236">
        <v>5</v>
      </c>
      <c r="D194" s="237"/>
      <c r="E194" s="237"/>
      <c r="F194" s="237"/>
      <c r="G194" s="237"/>
      <c r="H194" s="238"/>
      <c r="I194" s="239">
        <v>5</v>
      </c>
      <c r="J194" s="237"/>
      <c r="K194" s="237"/>
      <c r="L194" s="238"/>
      <c r="M194" s="239">
        <v>5</v>
      </c>
      <c r="N194" s="237"/>
      <c r="O194" s="240"/>
      <c r="P194" s="240"/>
      <c r="Q194" s="240"/>
      <c r="R194" s="241"/>
      <c r="S194" s="242"/>
      <c r="T194" s="240"/>
      <c r="U194" s="240"/>
      <c r="V194" s="240"/>
      <c r="W194" s="240"/>
      <c r="X194" s="241"/>
      <c r="Y194" s="242">
        <v>5</v>
      </c>
      <c r="Z194" s="240"/>
      <c r="AA194" s="240"/>
      <c r="AB194" s="240"/>
      <c r="AC194" s="241"/>
      <c r="AD194" s="242"/>
      <c r="AE194" s="240"/>
      <c r="AF194" s="240"/>
      <c r="AG194" s="240"/>
      <c r="AH194" s="240">
        <v>5</v>
      </c>
      <c r="AI194" s="240"/>
      <c r="AJ194" s="240"/>
      <c r="AK194" s="240"/>
      <c r="AL194" s="241"/>
      <c r="AM194" s="242"/>
      <c r="AN194" s="240"/>
      <c r="AO194" s="240"/>
      <c r="AP194" s="241"/>
      <c r="AQ194" s="242">
        <v>5</v>
      </c>
      <c r="AR194" s="240"/>
      <c r="AS194" s="240"/>
      <c r="AT194" s="240"/>
      <c r="AU194" s="241"/>
      <c r="AV194" s="242">
        <v>5</v>
      </c>
      <c r="AW194" s="210"/>
      <c r="AX194" s="210"/>
      <c r="AY194" s="257"/>
      <c r="AZ194" s="258"/>
      <c r="BA194" s="227">
        <f t="shared" si="51"/>
        <v>35</v>
      </c>
      <c r="BB194" s="211">
        <f t="shared" si="47"/>
        <v>3.5</v>
      </c>
      <c r="BC194" s="214">
        <f t="shared" si="52"/>
        <v>6</v>
      </c>
      <c r="BD194" s="206">
        <f t="shared" si="53"/>
        <v>58.333333333333336</v>
      </c>
      <c r="BE194" s="206">
        <f t="shared" si="54"/>
        <v>-41.666666666666664</v>
      </c>
      <c r="BF194" s="207" t="s">
        <v>62</v>
      </c>
    </row>
    <row r="195" spans="1:58" ht="16.5">
      <c r="A195" s="217" t="s">
        <v>63</v>
      </c>
      <c r="B195" s="220">
        <v>35</v>
      </c>
      <c r="C195" s="236">
        <v>10</v>
      </c>
      <c r="D195" s="237"/>
      <c r="E195" s="237"/>
      <c r="F195" s="237"/>
      <c r="G195" s="237"/>
      <c r="H195" s="238"/>
      <c r="I195" s="239">
        <v>10</v>
      </c>
      <c r="J195" s="237"/>
      <c r="K195" s="237"/>
      <c r="L195" s="238"/>
      <c r="M195" s="239">
        <v>5</v>
      </c>
      <c r="N195" s="237"/>
      <c r="O195" s="240"/>
      <c r="P195" s="240"/>
      <c r="Q195" s="240"/>
      <c r="R195" s="241"/>
      <c r="S195" s="242">
        <v>2</v>
      </c>
      <c r="T195" s="240"/>
      <c r="U195" s="240"/>
      <c r="V195" s="240"/>
      <c r="W195" s="240"/>
      <c r="X195" s="241"/>
      <c r="Y195" s="242">
        <v>5</v>
      </c>
      <c r="Z195" s="240"/>
      <c r="AA195" s="240"/>
      <c r="AB195" s="240"/>
      <c r="AC195" s="241"/>
      <c r="AD195" s="242">
        <v>10</v>
      </c>
      <c r="AE195" s="240"/>
      <c r="AF195" s="240"/>
      <c r="AG195" s="240"/>
      <c r="AH195" s="240">
        <v>5</v>
      </c>
      <c r="AI195" s="240"/>
      <c r="AJ195" s="240"/>
      <c r="AK195" s="240"/>
      <c r="AL195" s="241"/>
      <c r="AM195" s="242">
        <v>15</v>
      </c>
      <c r="AN195" s="240"/>
      <c r="AO195" s="240"/>
      <c r="AP195" s="241"/>
      <c r="AQ195" s="242">
        <v>10</v>
      </c>
      <c r="AR195" s="240"/>
      <c r="AS195" s="240"/>
      <c r="AT195" s="240"/>
      <c r="AU195" s="241"/>
      <c r="AV195" s="242">
        <v>30</v>
      </c>
      <c r="AW195" s="210"/>
      <c r="AX195" s="210"/>
      <c r="AY195" s="257"/>
      <c r="AZ195" s="258"/>
      <c r="BA195" s="228">
        <f t="shared" si="51"/>
        <v>102</v>
      </c>
      <c r="BB195" s="211">
        <f t="shared" si="47"/>
        <v>10.2</v>
      </c>
      <c r="BC195" s="214">
        <f t="shared" si="52"/>
        <v>21</v>
      </c>
      <c r="BD195" s="206">
        <f t="shared" si="53"/>
        <v>48.57142857142857</v>
      </c>
      <c r="BE195" s="206">
        <f t="shared" si="54"/>
        <v>-51.42857142857143</v>
      </c>
      <c r="BF195" s="207" t="s">
        <v>63</v>
      </c>
    </row>
    <row r="196" spans="1:58" ht="16.5">
      <c r="A196" s="217" t="s">
        <v>64</v>
      </c>
      <c r="B196" s="220">
        <v>200</v>
      </c>
      <c r="C196" s="236">
        <v>200</v>
      </c>
      <c r="D196" s="237"/>
      <c r="E196" s="237"/>
      <c r="F196" s="237"/>
      <c r="G196" s="237"/>
      <c r="H196" s="238"/>
      <c r="I196" s="239"/>
      <c r="J196" s="237"/>
      <c r="K196" s="237"/>
      <c r="L196" s="238"/>
      <c r="M196" s="239"/>
      <c r="N196" s="237"/>
      <c r="O196" s="240"/>
      <c r="P196" s="240"/>
      <c r="Q196" s="240"/>
      <c r="R196" s="241"/>
      <c r="S196" s="242">
        <v>200</v>
      </c>
      <c r="T196" s="240"/>
      <c r="U196" s="240"/>
      <c r="V196" s="240"/>
      <c r="W196" s="240"/>
      <c r="X196" s="241"/>
      <c r="Y196" s="242">
        <v>150</v>
      </c>
      <c r="Z196" s="240"/>
      <c r="AA196" s="240"/>
      <c r="AB196" s="240"/>
      <c r="AC196" s="241"/>
      <c r="AD196" s="242">
        <v>200</v>
      </c>
      <c r="AE196" s="240"/>
      <c r="AF196" s="240"/>
      <c r="AG196" s="240"/>
      <c r="AH196" s="240"/>
      <c r="AI196" s="240"/>
      <c r="AJ196" s="240"/>
      <c r="AK196" s="240"/>
      <c r="AL196" s="241"/>
      <c r="AM196" s="242"/>
      <c r="AN196" s="240"/>
      <c r="AO196" s="240"/>
      <c r="AP196" s="241"/>
      <c r="AQ196" s="242"/>
      <c r="AR196" s="240"/>
      <c r="AS196" s="240"/>
      <c r="AT196" s="240"/>
      <c r="AU196" s="241"/>
      <c r="AV196" s="242">
        <v>200</v>
      </c>
      <c r="AW196" s="210"/>
      <c r="AX196" s="210"/>
      <c r="AY196" s="257"/>
      <c r="AZ196" s="258"/>
      <c r="BA196" s="227">
        <f t="shared" si="51"/>
        <v>950</v>
      </c>
      <c r="BB196" s="211">
        <f t="shared" si="47"/>
        <v>95</v>
      </c>
      <c r="BC196" s="214">
        <f t="shared" si="52"/>
        <v>120</v>
      </c>
      <c r="BD196" s="206">
        <f t="shared" si="53"/>
        <v>79.16666666666667</v>
      </c>
      <c r="BE196" s="206">
        <f t="shared" si="54"/>
        <v>-20.83333333333333</v>
      </c>
      <c r="BF196" s="207" t="s">
        <v>64</v>
      </c>
    </row>
    <row r="197" spans="1:58" ht="16.5">
      <c r="A197" s="217" t="s">
        <v>65</v>
      </c>
      <c r="B197" s="220">
        <v>4</v>
      </c>
      <c r="C197" s="236"/>
      <c r="D197" s="237"/>
      <c r="E197" s="237"/>
      <c r="F197" s="237"/>
      <c r="G197" s="237"/>
      <c r="H197" s="238"/>
      <c r="I197" s="239">
        <v>5</v>
      </c>
      <c r="J197" s="237"/>
      <c r="K197" s="237"/>
      <c r="L197" s="238"/>
      <c r="M197" s="239"/>
      <c r="N197" s="237"/>
      <c r="O197" s="240"/>
      <c r="P197" s="240"/>
      <c r="Q197" s="240"/>
      <c r="R197" s="241"/>
      <c r="S197" s="242">
        <v>5</v>
      </c>
      <c r="T197" s="240"/>
      <c r="U197" s="240"/>
      <c r="V197" s="240"/>
      <c r="W197" s="240"/>
      <c r="X197" s="241"/>
      <c r="Y197" s="242"/>
      <c r="Z197" s="240"/>
      <c r="AA197" s="240"/>
      <c r="AB197" s="240"/>
      <c r="AC197" s="241"/>
      <c r="AD197" s="242">
        <v>5</v>
      </c>
      <c r="AE197" s="240"/>
      <c r="AF197" s="240"/>
      <c r="AG197" s="240"/>
      <c r="AH197" s="240"/>
      <c r="AI197" s="240"/>
      <c r="AJ197" s="240"/>
      <c r="AK197" s="240"/>
      <c r="AL197" s="241"/>
      <c r="AM197" s="242">
        <v>5</v>
      </c>
      <c r="AN197" s="240"/>
      <c r="AO197" s="240"/>
      <c r="AP197" s="241"/>
      <c r="AQ197" s="242"/>
      <c r="AR197" s="240"/>
      <c r="AS197" s="240"/>
      <c r="AT197" s="240"/>
      <c r="AU197" s="241"/>
      <c r="AV197" s="242"/>
      <c r="AW197" s="210"/>
      <c r="AX197" s="210"/>
      <c r="AY197" s="257"/>
      <c r="AZ197" s="258"/>
      <c r="BA197" s="227">
        <f t="shared" si="51"/>
        <v>20</v>
      </c>
      <c r="BB197" s="211">
        <f t="shared" si="47"/>
        <v>2</v>
      </c>
      <c r="BC197" s="214">
        <f t="shared" si="52"/>
        <v>2.4</v>
      </c>
      <c r="BD197" s="206">
        <f t="shared" si="53"/>
        <v>83.33333333333334</v>
      </c>
      <c r="BE197" s="206">
        <f t="shared" si="54"/>
        <v>-16.666666666666657</v>
      </c>
      <c r="BF197" s="207" t="s">
        <v>65</v>
      </c>
    </row>
    <row r="198" spans="1:58" ht="16.5">
      <c r="A198" s="217" t="s">
        <v>66</v>
      </c>
      <c r="B198" s="220">
        <v>16</v>
      </c>
      <c r="C198" s="236"/>
      <c r="D198" s="237"/>
      <c r="E198" s="237"/>
      <c r="F198" s="237"/>
      <c r="G198" s="237"/>
      <c r="H198" s="238"/>
      <c r="I198" s="239"/>
      <c r="J198" s="237"/>
      <c r="K198" s="237"/>
      <c r="L198" s="238"/>
      <c r="M198" s="239"/>
      <c r="N198" s="237"/>
      <c r="O198" s="240"/>
      <c r="P198" s="240"/>
      <c r="Q198" s="240"/>
      <c r="R198" s="241"/>
      <c r="S198" s="242"/>
      <c r="T198" s="240"/>
      <c r="U198" s="240"/>
      <c r="V198" s="240"/>
      <c r="W198" s="240"/>
      <c r="X198" s="241"/>
      <c r="Y198" s="242"/>
      <c r="Z198" s="240"/>
      <c r="AA198" s="240"/>
      <c r="AB198" s="240"/>
      <c r="AC198" s="241"/>
      <c r="AD198" s="242"/>
      <c r="AE198" s="240"/>
      <c r="AF198" s="240"/>
      <c r="AG198" s="240"/>
      <c r="AH198" s="240"/>
      <c r="AI198" s="240"/>
      <c r="AJ198" s="240"/>
      <c r="AK198" s="240"/>
      <c r="AL198" s="241"/>
      <c r="AM198" s="242"/>
      <c r="AN198" s="240"/>
      <c r="AO198" s="240"/>
      <c r="AP198" s="241"/>
      <c r="AQ198" s="242"/>
      <c r="AR198" s="240"/>
      <c r="AS198" s="240"/>
      <c r="AT198" s="240"/>
      <c r="AU198" s="241"/>
      <c r="AV198" s="242"/>
      <c r="AW198" s="210"/>
      <c r="AX198" s="210"/>
      <c r="AY198" s="257"/>
      <c r="AZ198" s="258"/>
      <c r="BA198" s="227">
        <f t="shared" si="51"/>
        <v>0</v>
      </c>
      <c r="BB198" s="211">
        <f t="shared" si="47"/>
        <v>0</v>
      </c>
      <c r="BC198" s="214">
        <f>B198*25%</f>
        <v>4</v>
      </c>
      <c r="BD198" s="230">
        <f t="shared" si="53"/>
        <v>0</v>
      </c>
      <c r="BE198" s="230">
        <f t="shared" si="54"/>
        <v>-100</v>
      </c>
      <c r="BF198" s="207" t="s">
        <v>66</v>
      </c>
    </row>
    <row r="199" spans="1:58" ht="16.5">
      <c r="A199" s="217" t="s">
        <v>67</v>
      </c>
      <c r="B199" s="220">
        <v>70</v>
      </c>
      <c r="C199" s="236"/>
      <c r="D199" s="237"/>
      <c r="E199" s="237"/>
      <c r="F199" s="237"/>
      <c r="G199" s="237"/>
      <c r="H199" s="238"/>
      <c r="I199" s="239"/>
      <c r="J199" s="237"/>
      <c r="K199" s="237"/>
      <c r="L199" s="238"/>
      <c r="M199" s="239"/>
      <c r="N199" s="237"/>
      <c r="O199" s="240"/>
      <c r="P199" s="240"/>
      <c r="Q199" s="240"/>
      <c r="R199" s="241"/>
      <c r="S199" s="242"/>
      <c r="T199" s="240"/>
      <c r="U199" s="240"/>
      <c r="V199" s="240"/>
      <c r="W199" s="240"/>
      <c r="X199" s="241"/>
      <c r="Y199" s="242">
        <v>200</v>
      </c>
      <c r="Z199" s="240"/>
      <c r="AA199" s="240"/>
      <c r="AB199" s="240"/>
      <c r="AC199" s="241"/>
      <c r="AD199" s="242"/>
      <c r="AE199" s="240"/>
      <c r="AF199" s="240"/>
      <c r="AG199" s="240"/>
      <c r="AH199" s="240"/>
      <c r="AI199" s="240"/>
      <c r="AJ199" s="240"/>
      <c r="AK199" s="240"/>
      <c r="AL199" s="241"/>
      <c r="AM199" s="242"/>
      <c r="AN199" s="240"/>
      <c r="AO199" s="240"/>
      <c r="AP199" s="241"/>
      <c r="AQ199" s="242"/>
      <c r="AR199" s="240"/>
      <c r="AS199" s="240"/>
      <c r="AT199" s="240"/>
      <c r="AU199" s="241"/>
      <c r="AV199" s="242"/>
      <c r="AW199" s="210"/>
      <c r="AX199" s="210"/>
      <c r="AY199" s="257"/>
      <c r="AZ199" s="258"/>
      <c r="BA199" s="227">
        <f t="shared" si="51"/>
        <v>200</v>
      </c>
      <c r="BB199" s="211">
        <f t="shared" si="47"/>
        <v>20</v>
      </c>
      <c r="BC199" s="214">
        <f aca="true" t="shared" si="55" ref="BC199:BC206">B199*60%</f>
        <v>42</v>
      </c>
      <c r="BD199" s="206">
        <f t="shared" si="53"/>
        <v>47.61904761904762</v>
      </c>
      <c r="BE199" s="206">
        <f t="shared" si="54"/>
        <v>-52.38095238095238</v>
      </c>
      <c r="BF199" s="207" t="s">
        <v>67</v>
      </c>
    </row>
    <row r="200" spans="1:58" ht="16.5">
      <c r="A200" s="217" t="s">
        <v>68</v>
      </c>
      <c r="B200" s="220">
        <v>70</v>
      </c>
      <c r="C200" s="236"/>
      <c r="D200" s="237"/>
      <c r="E200" s="237"/>
      <c r="F200" s="237"/>
      <c r="G200" s="237"/>
      <c r="H200" s="238"/>
      <c r="I200" s="239"/>
      <c r="J200" s="237"/>
      <c r="K200" s="237"/>
      <c r="L200" s="238"/>
      <c r="M200" s="239"/>
      <c r="N200" s="237"/>
      <c r="O200" s="240"/>
      <c r="P200" s="240"/>
      <c r="Q200" s="240"/>
      <c r="R200" s="241"/>
      <c r="S200" s="242"/>
      <c r="T200" s="240"/>
      <c r="U200" s="240"/>
      <c r="V200" s="240"/>
      <c r="W200" s="240"/>
      <c r="X200" s="241"/>
      <c r="Y200" s="263">
        <v>200</v>
      </c>
      <c r="Z200" s="240"/>
      <c r="AA200" s="240"/>
      <c r="AB200" s="240"/>
      <c r="AC200" s="241"/>
      <c r="AD200" s="242"/>
      <c r="AE200" s="240"/>
      <c r="AF200" s="240"/>
      <c r="AG200" s="240"/>
      <c r="AH200" s="240"/>
      <c r="AI200" s="240"/>
      <c r="AJ200" s="240"/>
      <c r="AK200" s="240"/>
      <c r="AL200" s="241"/>
      <c r="AM200" s="242"/>
      <c r="AN200" s="240"/>
      <c r="AO200" s="240"/>
      <c r="AP200" s="241"/>
      <c r="AQ200" s="242"/>
      <c r="AR200" s="240"/>
      <c r="AS200" s="240"/>
      <c r="AT200" s="240"/>
      <c r="AU200" s="241"/>
      <c r="AV200" s="242">
        <v>210</v>
      </c>
      <c r="AW200" s="210"/>
      <c r="AX200" s="210"/>
      <c r="AY200" s="257"/>
      <c r="AZ200" s="258"/>
      <c r="BA200" s="227">
        <f t="shared" si="51"/>
        <v>410</v>
      </c>
      <c r="BB200" s="211">
        <f t="shared" si="47"/>
        <v>41</v>
      </c>
      <c r="BC200" s="214">
        <f t="shared" si="55"/>
        <v>42</v>
      </c>
      <c r="BD200" s="206">
        <f t="shared" si="53"/>
        <v>97.61904761904762</v>
      </c>
      <c r="BE200" s="206">
        <f t="shared" si="54"/>
        <v>-2.3809523809523796</v>
      </c>
      <c r="BF200" s="207" t="s">
        <v>68</v>
      </c>
    </row>
    <row r="201" spans="1:58" ht="16.5">
      <c r="A201" s="217" t="s">
        <v>16</v>
      </c>
      <c r="B201" s="220">
        <v>12</v>
      </c>
      <c r="C201" s="236">
        <v>10</v>
      </c>
      <c r="D201" s="237"/>
      <c r="E201" s="237"/>
      <c r="F201" s="237"/>
      <c r="G201" s="237"/>
      <c r="H201" s="238"/>
      <c r="I201" s="239"/>
      <c r="J201" s="237"/>
      <c r="K201" s="237"/>
      <c r="L201" s="238"/>
      <c r="M201" s="239"/>
      <c r="N201" s="237"/>
      <c r="O201" s="240"/>
      <c r="P201" s="240"/>
      <c r="Q201" s="240"/>
      <c r="R201" s="241"/>
      <c r="S201" s="242">
        <v>10</v>
      </c>
      <c r="T201" s="240"/>
      <c r="U201" s="240"/>
      <c r="V201" s="240"/>
      <c r="W201" s="240"/>
      <c r="X201" s="241"/>
      <c r="Y201" s="242"/>
      <c r="Z201" s="240"/>
      <c r="AA201" s="240"/>
      <c r="AB201" s="240"/>
      <c r="AC201" s="241"/>
      <c r="AD201" s="242">
        <v>10</v>
      </c>
      <c r="AE201" s="240"/>
      <c r="AF201" s="240"/>
      <c r="AG201" s="240"/>
      <c r="AH201" s="240"/>
      <c r="AI201" s="240"/>
      <c r="AJ201" s="240"/>
      <c r="AK201" s="240"/>
      <c r="AL201" s="241"/>
      <c r="AM201" s="242">
        <v>10</v>
      </c>
      <c r="AN201" s="240"/>
      <c r="AO201" s="240"/>
      <c r="AP201" s="241"/>
      <c r="AQ201" s="242"/>
      <c r="AR201" s="240"/>
      <c r="AS201" s="240"/>
      <c r="AT201" s="240"/>
      <c r="AU201" s="241"/>
      <c r="AV201" s="242">
        <v>10</v>
      </c>
      <c r="AW201" s="210"/>
      <c r="AX201" s="210"/>
      <c r="AY201" s="257"/>
      <c r="AZ201" s="258"/>
      <c r="BA201" s="227">
        <f t="shared" si="51"/>
        <v>50</v>
      </c>
      <c r="BB201" s="211">
        <f t="shared" si="47"/>
        <v>5</v>
      </c>
      <c r="BC201" s="214">
        <f t="shared" si="55"/>
        <v>7.199999999999999</v>
      </c>
      <c r="BD201" s="206">
        <f t="shared" si="53"/>
        <v>69.44444444444446</v>
      </c>
      <c r="BE201" s="206">
        <f t="shared" si="54"/>
        <v>-30.555555555555543</v>
      </c>
      <c r="BF201" s="207" t="s">
        <v>16</v>
      </c>
    </row>
    <row r="202" spans="1:58" ht="16.5">
      <c r="A202" s="217" t="s">
        <v>69</v>
      </c>
      <c r="B202" s="220">
        <v>25</v>
      </c>
      <c r="C202" s="236"/>
      <c r="D202" s="237"/>
      <c r="E202" s="237"/>
      <c r="F202" s="237"/>
      <c r="G202" s="237"/>
      <c r="H202" s="238"/>
      <c r="I202" s="239"/>
      <c r="J202" s="237"/>
      <c r="K202" s="237"/>
      <c r="L202" s="238"/>
      <c r="M202" s="239"/>
      <c r="N202" s="237"/>
      <c r="O202" s="240"/>
      <c r="P202" s="240"/>
      <c r="Q202" s="240"/>
      <c r="R202" s="241"/>
      <c r="S202" s="242"/>
      <c r="T202" s="240"/>
      <c r="U202" s="240"/>
      <c r="V202" s="240"/>
      <c r="W202" s="240"/>
      <c r="X202" s="241"/>
      <c r="Y202" s="242"/>
      <c r="Z202" s="240"/>
      <c r="AA202" s="240"/>
      <c r="AB202" s="240"/>
      <c r="AC202" s="241"/>
      <c r="AD202" s="242"/>
      <c r="AE202" s="240"/>
      <c r="AF202" s="240"/>
      <c r="AG202" s="240"/>
      <c r="AH202" s="240"/>
      <c r="AI202" s="240"/>
      <c r="AJ202" s="240"/>
      <c r="AK202" s="240"/>
      <c r="AL202" s="241"/>
      <c r="AM202" s="242"/>
      <c r="AN202" s="240"/>
      <c r="AO202" s="240"/>
      <c r="AP202" s="241"/>
      <c r="AQ202" s="242"/>
      <c r="AR202" s="240"/>
      <c r="AS202" s="240"/>
      <c r="AT202" s="240"/>
      <c r="AU202" s="241"/>
      <c r="AV202" s="242"/>
      <c r="AW202" s="210"/>
      <c r="AX202" s="210"/>
      <c r="AY202" s="257"/>
      <c r="AZ202" s="258"/>
      <c r="BA202" s="227">
        <f t="shared" si="51"/>
        <v>0</v>
      </c>
      <c r="BB202" s="211">
        <f t="shared" si="47"/>
        <v>0</v>
      </c>
      <c r="BC202" s="214">
        <f t="shared" si="55"/>
        <v>15</v>
      </c>
      <c r="BD202" s="212">
        <f t="shared" si="53"/>
        <v>0</v>
      </c>
      <c r="BE202" s="206">
        <f t="shared" si="54"/>
        <v>-100</v>
      </c>
      <c r="BF202" s="207" t="s">
        <v>69</v>
      </c>
    </row>
    <row r="203" spans="1:58" ht="16.5">
      <c r="A203" s="217" t="s">
        <v>70</v>
      </c>
      <c r="B203" s="220">
        <v>1</v>
      </c>
      <c r="C203" s="236"/>
      <c r="D203" s="237"/>
      <c r="E203" s="237"/>
      <c r="F203" s="237"/>
      <c r="G203" s="237"/>
      <c r="H203" s="238"/>
      <c r="I203" s="239"/>
      <c r="J203" s="237"/>
      <c r="K203" s="237"/>
      <c r="L203" s="238"/>
      <c r="M203" s="239">
        <v>1</v>
      </c>
      <c r="N203" s="237"/>
      <c r="O203" s="240"/>
      <c r="P203" s="240"/>
      <c r="Q203" s="240"/>
      <c r="R203" s="241"/>
      <c r="S203" s="242"/>
      <c r="T203" s="240"/>
      <c r="U203" s="240"/>
      <c r="V203" s="240"/>
      <c r="W203" s="240"/>
      <c r="X203" s="241"/>
      <c r="Y203" s="242"/>
      <c r="Z203" s="240"/>
      <c r="AA203" s="240"/>
      <c r="AB203" s="240"/>
      <c r="AC203" s="241"/>
      <c r="AD203" s="242"/>
      <c r="AE203" s="240"/>
      <c r="AF203" s="240"/>
      <c r="AG203" s="240"/>
      <c r="AH203" s="240">
        <v>1</v>
      </c>
      <c r="AI203" s="240"/>
      <c r="AJ203" s="240"/>
      <c r="AK203" s="240"/>
      <c r="AL203" s="241"/>
      <c r="AM203" s="242"/>
      <c r="AN203" s="240"/>
      <c r="AO203" s="240"/>
      <c r="AP203" s="241"/>
      <c r="AQ203" s="242">
        <v>0.8</v>
      </c>
      <c r="AR203" s="240"/>
      <c r="AS203" s="240"/>
      <c r="AT203" s="240"/>
      <c r="AU203" s="241"/>
      <c r="AV203" s="242"/>
      <c r="AW203" s="210"/>
      <c r="AX203" s="210"/>
      <c r="AY203" s="257"/>
      <c r="AZ203" s="258"/>
      <c r="BA203" s="227">
        <f t="shared" si="51"/>
        <v>2.8</v>
      </c>
      <c r="BB203" s="211">
        <f t="shared" si="47"/>
        <v>0.27999999999999997</v>
      </c>
      <c r="BC203" s="214">
        <f t="shared" si="55"/>
        <v>0.6</v>
      </c>
      <c r="BD203" s="206">
        <f t="shared" si="53"/>
        <v>46.666666666666664</v>
      </c>
      <c r="BE203" s="206">
        <f t="shared" si="54"/>
        <v>-53.333333333333336</v>
      </c>
      <c r="BF203" s="207" t="s">
        <v>70</v>
      </c>
    </row>
    <row r="204" spans="1:58" ht="16.5">
      <c r="A204" s="217" t="s">
        <v>71</v>
      </c>
      <c r="B204" s="220">
        <v>0</v>
      </c>
      <c r="C204" s="236"/>
      <c r="D204" s="237"/>
      <c r="E204" s="237"/>
      <c r="F204" s="237"/>
      <c r="G204" s="237"/>
      <c r="H204" s="238"/>
      <c r="I204" s="239"/>
      <c r="J204" s="237"/>
      <c r="K204" s="237"/>
      <c r="L204" s="238"/>
      <c r="M204" s="239"/>
      <c r="N204" s="237"/>
      <c r="O204" s="240"/>
      <c r="P204" s="240"/>
      <c r="Q204" s="240"/>
      <c r="R204" s="241"/>
      <c r="S204" s="242"/>
      <c r="T204" s="240"/>
      <c r="U204" s="240"/>
      <c r="V204" s="240"/>
      <c r="W204" s="240"/>
      <c r="X204" s="241"/>
      <c r="Y204" s="242"/>
      <c r="Z204" s="240"/>
      <c r="AA204" s="240"/>
      <c r="AB204" s="240"/>
      <c r="AC204" s="241"/>
      <c r="AD204" s="242"/>
      <c r="AE204" s="240"/>
      <c r="AF204" s="240"/>
      <c r="AG204" s="240"/>
      <c r="AH204" s="240"/>
      <c r="AI204" s="240"/>
      <c r="AJ204" s="240"/>
      <c r="AK204" s="240"/>
      <c r="AL204" s="241"/>
      <c r="AM204" s="242"/>
      <c r="AN204" s="240"/>
      <c r="AO204" s="240"/>
      <c r="AP204" s="241"/>
      <c r="AQ204" s="242"/>
      <c r="AR204" s="240"/>
      <c r="AS204" s="240"/>
      <c r="AT204" s="240"/>
      <c r="AU204" s="241"/>
      <c r="AV204" s="242"/>
      <c r="AW204" s="210"/>
      <c r="AX204" s="210"/>
      <c r="AY204" s="257"/>
      <c r="AZ204" s="258"/>
      <c r="BA204" s="228">
        <f t="shared" si="51"/>
        <v>0</v>
      </c>
      <c r="BB204" s="211">
        <f t="shared" si="47"/>
        <v>0</v>
      </c>
      <c r="BC204" s="214">
        <f t="shared" si="55"/>
        <v>0</v>
      </c>
      <c r="BD204" s="206" t="e">
        <f t="shared" si="53"/>
        <v>#DIV/0!</v>
      </c>
      <c r="BE204" s="206" t="e">
        <f t="shared" si="54"/>
        <v>#DIV/0!</v>
      </c>
      <c r="BF204" s="207" t="s">
        <v>71</v>
      </c>
    </row>
    <row r="205" spans="1:58" ht="17.25" thickBot="1">
      <c r="A205" s="217" t="s">
        <v>72</v>
      </c>
      <c r="B205" s="221">
        <v>8</v>
      </c>
      <c r="C205" s="236">
        <v>5</v>
      </c>
      <c r="D205" s="237"/>
      <c r="E205" s="237"/>
      <c r="F205" s="237"/>
      <c r="G205" s="237"/>
      <c r="H205" s="238"/>
      <c r="I205" s="239">
        <v>5</v>
      </c>
      <c r="J205" s="237"/>
      <c r="K205" s="237"/>
      <c r="L205" s="238"/>
      <c r="M205" s="239">
        <v>5</v>
      </c>
      <c r="N205" s="237"/>
      <c r="O205" s="240"/>
      <c r="P205" s="240"/>
      <c r="Q205" s="240"/>
      <c r="R205" s="241"/>
      <c r="S205" s="242">
        <v>5</v>
      </c>
      <c r="T205" s="240"/>
      <c r="U205" s="240"/>
      <c r="V205" s="240"/>
      <c r="W205" s="240"/>
      <c r="X205" s="241"/>
      <c r="Y205" s="242">
        <v>5</v>
      </c>
      <c r="Z205" s="240"/>
      <c r="AA205" s="240"/>
      <c r="AB205" s="240"/>
      <c r="AC205" s="241"/>
      <c r="AD205" s="242">
        <v>5</v>
      </c>
      <c r="AE205" s="240"/>
      <c r="AF205" s="240"/>
      <c r="AG205" s="240"/>
      <c r="AH205" s="240">
        <v>5</v>
      </c>
      <c r="AI205" s="240"/>
      <c r="AJ205" s="240"/>
      <c r="AK205" s="240"/>
      <c r="AL205" s="241"/>
      <c r="AM205" s="242">
        <v>5</v>
      </c>
      <c r="AN205" s="240"/>
      <c r="AO205" s="240"/>
      <c r="AP205" s="241"/>
      <c r="AQ205" s="242">
        <v>4</v>
      </c>
      <c r="AR205" s="240"/>
      <c r="AS205" s="240"/>
      <c r="AT205" s="240"/>
      <c r="AU205" s="241"/>
      <c r="AV205" s="242">
        <v>4</v>
      </c>
      <c r="AW205" s="210"/>
      <c r="AX205" s="210"/>
      <c r="AY205" s="259"/>
      <c r="AZ205" s="258"/>
      <c r="BA205" s="227">
        <f>SUM(C205:AZ205)</f>
        <v>48</v>
      </c>
      <c r="BB205" s="211">
        <f t="shared" si="47"/>
        <v>4.8</v>
      </c>
      <c r="BC205" s="214">
        <f t="shared" si="55"/>
        <v>4.8</v>
      </c>
      <c r="BD205" s="206">
        <f t="shared" si="53"/>
        <v>100</v>
      </c>
      <c r="BE205" s="206">
        <f t="shared" si="54"/>
        <v>0</v>
      </c>
      <c r="BF205" s="207" t="s">
        <v>72</v>
      </c>
    </row>
    <row r="206" spans="1:58" ht="16.5">
      <c r="A206" s="207" t="s">
        <v>152</v>
      </c>
      <c r="B206" s="218">
        <v>15</v>
      </c>
      <c r="C206" s="209"/>
      <c r="D206" s="209"/>
      <c r="E206" s="209"/>
      <c r="F206" s="209"/>
      <c r="G206" s="209"/>
      <c r="H206" s="215"/>
      <c r="I206" s="216"/>
      <c r="J206" s="209"/>
      <c r="K206" s="209"/>
      <c r="L206" s="215"/>
      <c r="M206" s="216">
        <v>25</v>
      </c>
      <c r="N206" s="209"/>
      <c r="O206" s="210"/>
      <c r="P206" s="210"/>
      <c r="Q206" s="210"/>
      <c r="R206" s="224"/>
      <c r="S206" s="225"/>
      <c r="T206" s="210"/>
      <c r="U206" s="210"/>
      <c r="V206" s="210"/>
      <c r="W206" s="210"/>
      <c r="X206" s="224"/>
      <c r="Y206" s="225"/>
      <c r="Z206" s="210"/>
      <c r="AA206" s="210"/>
      <c r="AB206" s="210"/>
      <c r="AC206" s="224"/>
      <c r="AD206" s="225"/>
      <c r="AE206" s="210"/>
      <c r="AF206" s="210"/>
      <c r="AG206" s="210"/>
      <c r="AH206" s="210">
        <v>20</v>
      </c>
      <c r="AI206" s="210"/>
      <c r="AJ206" s="210"/>
      <c r="AK206" s="210"/>
      <c r="AL206" s="224"/>
      <c r="AM206" s="225"/>
      <c r="AN206" s="210"/>
      <c r="AO206" s="210"/>
      <c r="AP206" s="224"/>
      <c r="AQ206" s="225">
        <v>17</v>
      </c>
      <c r="AR206" s="210"/>
      <c r="AS206" s="210"/>
      <c r="AT206" s="210"/>
      <c r="AU206" s="224"/>
      <c r="AV206" s="225">
        <v>25</v>
      </c>
      <c r="AW206" s="210"/>
      <c r="AX206" s="210"/>
      <c r="AY206" s="261"/>
      <c r="AZ206" s="258"/>
      <c r="BA206" s="227">
        <f>SUM(C206:AZ206)</f>
        <v>87</v>
      </c>
      <c r="BB206" s="211">
        <f t="shared" si="47"/>
        <v>8.7</v>
      </c>
      <c r="BC206" s="214">
        <f t="shared" si="55"/>
        <v>9</v>
      </c>
      <c r="BD206" s="206">
        <f>BB206*100/BC206</f>
        <v>96.66666666666666</v>
      </c>
      <c r="BE206" s="206">
        <f t="shared" si="54"/>
        <v>-3.333333333333343</v>
      </c>
      <c r="BF206" s="207" t="s">
        <v>152</v>
      </c>
    </row>
  </sheetData>
  <mergeCells count="88">
    <mergeCell ref="BC53:BC54"/>
    <mergeCell ref="BD53:BD54"/>
    <mergeCell ref="BE53:BE54"/>
    <mergeCell ref="AM40:AP40"/>
    <mergeCell ref="AQ40:AU40"/>
    <mergeCell ref="AV40:AZ40"/>
    <mergeCell ref="B53:B54"/>
    <mergeCell ref="BD17:BD18"/>
    <mergeCell ref="BE17:BE18"/>
    <mergeCell ref="A37:BC38"/>
    <mergeCell ref="C40:H40"/>
    <mergeCell ref="I40:L40"/>
    <mergeCell ref="M40:R40"/>
    <mergeCell ref="S40:X40"/>
    <mergeCell ref="Y40:AC40"/>
    <mergeCell ref="AD40:AG40"/>
    <mergeCell ref="AH40:AL40"/>
    <mergeCell ref="AQ5:AU5"/>
    <mergeCell ref="AV5:AZ5"/>
    <mergeCell ref="B17:B18"/>
    <mergeCell ref="C5:H5"/>
    <mergeCell ref="I5:L5"/>
    <mergeCell ref="M5:R5"/>
    <mergeCell ref="S5:X5"/>
    <mergeCell ref="BC17:BC18"/>
    <mergeCell ref="Y5:AC5"/>
    <mergeCell ref="AD5:AG5"/>
    <mergeCell ref="AH5:AL5"/>
    <mergeCell ref="AM5:AP5"/>
    <mergeCell ref="A1:BC3"/>
    <mergeCell ref="BD122:BD123"/>
    <mergeCell ref="BE122:BE123"/>
    <mergeCell ref="AQ109:AU109"/>
    <mergeCell ref="AV109:AZ109"/>
    <mergeCell ref="B122:B123"/>
    <mergeCell ref="BC122:BC123"/>
    <mergeCell ref="BE86:BE87"/>
    <mergeCell ref="A106:BC107"/>
    <mergeCell ref="C109:H109"/>
    <mergeCell ref="I109:L109"/>
    <mergeCell ref="M109:R109"/>
    <mergeCell ref="S109:X109"/>
    <mergeCell ref="Y109:AC109"/>
    <mergeCell ref="AM74:AP74"/>
    <mergeCell ref="AQ74:AU74"/>
    <mergeCell ref="BC86:BC87"/>
    <mergeCell ref="AD109:AG109"/>
    <mergeCell ref="AH109:AL109"/>
    <mergeCell ref="AM109:AP109"/>
    <mergeCell ref="AV74:AZ74"/>
    <mergeCell ref="BD86:BD87"/>
    <mergeCell ref="A70:BC72"/>
    <mergeCell ref="C74:H74"/>
    <mergeCell ref="I74:L74"/>
    <mergeCell ref="M74:R74"/>
    <mergeCell ref="S74:X74"/>
    <mergeCell ref="Y74:AC74"/>
    <mergeCell ref="AD74:AG74"/>
    <mergeCell ref="AH74:AL74"/>
    <mergeCell ref="B86:B87"/>
    <mergeCell ref="BD189:BD190"/>
    <mergeCell ref="BE189:BE190"/>
    <mergeCell ref="AQ177:AU177"/>
    <mergeCell ref="AV177:AZ177"/>
    <mergeCell ref="B189:B190"/>
    <mergeCell ref="BC189:BC190"/>
    <mergeCell ref="Y177:AC177"/>
    <mergeCell ref="AD177:AG177"/>
    <mergeCell ref="AH177:AL177"/>
    <mergeCell ref="AM177:AP177"/>
    <mergeCell ref="C177:H177"/>
    <mergeCell ref="I177:L177"/>
    <mergeCell ref="M177:R177"/>
    <mergeCell ref="S177:X177"/>
    <mergeCell ref="B155:B156"/>
    <mergeCell ref="BC155:BC156"/>
    <mergeCell ref="C143:H143"/>
    <mergeCell ref="I143:L143"/>
    <mergeCell ref="M143:R143"/>
    <mergeCell ref="S143:X143"/>
    <mergeCell ref="Y143:AC143"/>
    <mergeCell ref="AD143:AG143"/>
    <mergeCell ref="AH143:AL143"/>
    <mergeCell ref="AM143:AP143"/>
    <mergeCell ref="BD155:BD156"/>
    <mergeCell ref="BE155:BE156"/>
    <mergeCell ref="AQ143:AU143"/>
    <mergeCell ref="AV143:AZ143"/>
  </mergeCells>
  <printOptions/>
  <pageMargins left="0.75" right="0.75" top="1" bottom="1" header="0.5" footer="0.5"/>
  <pageSetup fitToHeight="1" fitToWidth="1" horizontalDpi="600" verticalDpi="600" orientation="landscape" paperSize="9" scal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4"/>
  <sheetViews>
    <sheetView view="pageBreakPreview" zoomScaleSheetLayoutView="100" workbookViewId="0" topLeftCell="A112">
      <selection activeCell="H122" sqref="H122:I122"/>
    </sheetView>
  </sheetViews>
  <sheetFormatPr defaultColWidth="9.140625" defaultRowHeight="12.75"/>
  <cols>
    <col min="1" max="1" width="49.8515625" style="12" customWidth="1"/>
    <col min="2" max="2" width="14.00390625" style="4" customWidth="1"/>
    <col min="3" max="3" width="13.7109375" style="4" customWidth="1"/>
    <col min="4" max="4" width="14.00390625" style="13" customWidth="1"/>
    <col min="5" max="5" width="14.421875" style="13" customWidth="1"/>
    <col min="6" max="6" width="13.28125" style="13" customWidth="1"/>
    <col min="7" max="7" width="18.140625" style="14" customWidth="1"/>
    <col min="8" max="8" width="5.57421875" style="4" customWidth="1"/>
    <col min="9" max="16384" width="9.140625" style="4" customWidth="1"/>
  </cols>
  <sheetData>
    <row r="1" spans="1:7" s="43" customFormat="1" ht="16.5" customHeight="1">
      <c r="A1" s="84" t="s">
        <v>36</v>
      </c>
      <c r="B1" s="85"/>
      <c r="C1" s="85"/>
      <c r="D1" s="86"/>
      <c r="E1" s="86"/>
      <c r="F1" s="86"/>
      <c r="G1" s="87"/>
    </row>
    <row r="2" spans="1:7" s="43" customFormat="1" ht="16.5" customHeight="1">
      <c r="A2" s="88" t="s">
        <v>37</v>
      </c>
      <c r="B2" s="89"/>
      <c r="C2" s="89"/>
      <c r="D2" s="90"/>
      <c r="E2" s="90"/>
      <c r="F2" s="90"/>
      <c r="G2" s="91"/>
    </row>
    <row r="3" spans="1:7" s="43" customFormat="1" ht="16.5" customHeight="1">
      <c r="A3" s="304" t="s">
        <v>125</v>
      </c>
      <c r="B3" s="305"/>
      <c r="C3" s="89"/>
      <c r="D3" s="90"/>
      <c r="E3" s="90"/>
      <c r="F3" s="90"/>
      <c r="G3" s="91"/>
    </row>
    <row r="4" spans="1:8" ht="19.5" customHeight="1">
      <c r="A4" s="75" t="s">
        <v>5</v>
      </c>
      <c r="B4" s="92"/>
      <c r="C4" s="92"/>
      <c r="D4" s="83"/>
      <c r="E4" s="81"/>
      <c r="F4" s="81"/>
      <c r="G4" s="81"/>
      <c r="H4" s="19"/>
    </row>
    <row r="5" spans="1:8" s="5" customFormat="1" ht="16.5" customHeight="1">
      <c r="A5" s="299" t="s">
        <v>0</v>
      </c>
      <c r="B5" s="299" t="s">
        <v>43</v>
      </c>
      <c r="C5" s="299" t="s">
        <v>19</v>
      </c>
      <c r="D5" s="298" t="s">
        <v>1</v>
      </c>
      <c r="E5" s="298"/>
      <c r="F5" s="298"/>
      <c r="G5" s="298" t="s">
        <v>20</v>
      </c>
      <c r="H5" s="22"/>
    </row>
    <row r="6" spans="1:8" s="5" customFormat="1" ht="4.5" customHeight="1">
      <c r="A6" s="369"/>
      <c r="B6" s="299"/>
      <c r="C6" s="299"/>
      <c r="D6" s="298"/>
      <c r="E6" s="298"/>
      <c r="F6" s="298"/>
      <c r="G6" s="369"/>
      <c r="H6" s="22"/>
    </row>
    <row r="7" spans="1:8" s="5" customFormat="1" ht="16.5" customHeight="1">
      <c r="A7" s="369"/>
      <c r="B7" s="299"/>
      <c r="C7" s="299"/>
      <c r="D7" s="83" t="s">
        <v>2</v>
      </c>
      <c r="E7" s="83" t="s">
        <v>3</v>
      </c>
      <c r="F7" s="83" t="s">
        <v>4</v>
      </c>
      <c r="G7" s="369"/>
      <c r="H7" s="22"/>
    </row>
    <row r="8" spans="1:8" s="2" customFormat="1" ht="16.5" customHeight="1">
      <c r="A8" s="93" t="s">
        <v>78</v>
      </c>
      <c r="B8" s="82">
        <v>679</v>
      </c>
      <c r="C8" s="80">
        <v>150</v>
      </c>
      <c r="D8" s="83">
        <v>7.46</v>
      </c>
      <c r="E8" s="83">
        <v>5.61</v>
      </c>
      <c r="F8" s="83">
        <v>35.84</v>
      </c>
      <c r="G8" s="83">
        <v>230.45</v>
      </c>
      <c r="H8" s="20"/>
    </row>
    <row r="9" spans="1:8" s="2" customFormat="1" ht="16.5" customHeight="1">
      <c r="A9" s="94" t="s">
        <v>79</v>
      </c>
      <c r="B9" s="95">
        <v>608</v>
      </c>
      <c r="C9" s="96">
        <v>80</v>
      </c>
      <c r="D9" s="95">
        <v>12.44</v>
      </c>
      <c r="E9" s="95">
        <v>9.24</v>
      </c>
      <c r="F9" s="95">
        <v>12.56</v>
      </c>
      <c r="G9" s="95">
        <v>183</v>
      </c>
      <c r="H9" s="20"/>
    </row>
    <row r="10" spans="1:8" s="2" customFormat="1" ht="16.5" customHeight="1">
      <c r="A10" s="79" t="s">
        <v>115</v>
      </c>
      <c r="B10" s="95">
        <v>245</v>
      </c>
      <c r="C10" s="96">
        <v>60</v>
      </c>
      <c r="D10" s="95">
        <v>0.66</v>
      </c>
      <c r="E10" s="95">
        <v>0.12</v>
      </c>
      <c r="F10" s="95">
        <v>2.28</v>
      </c>
      <c r="G10" s="95">
        <v>13.2</v>
      </c>
      <c r="H10" s="20"/>
    </row>
    <row r="11" spans="1:8" s="2" customFormat="1" ht="16.5" customHeight="1">
      <c r="A11" s="97" t="s">
        <v>80</v>
      </c>
      <c r="B11" s="95">
        <v>399</v>
      </c>
      <c r="C11" s="96">
        <v>200</v>
      </c>
      <c r="D11" s="95">
        <v>0.9</v>
      </c>
      <c r="E11" s="95">
        <v>0</v>
      </c>
      <c r="F11" s="95">
        <v>18.18</v>
      </c>
      <c r="G11" s="95">
        <v>76</v>
      </c>
      <c r="H11" s="20"/>
    </row>
    <row r="12" spans="1:8" s="2" customFormat="1" ht="16.5" customHeight="1">
      <c r="A12" s="98" t="s">
        <v>7</v>
      </c>
      <c r="B12" s="95">
        <v>299.13</v>
      </c>
      <c r="C12" s="80">
        <v>40</v>
      </c>
      <c r="D12" s="95">
        <v>3.5</v>
      </c>
      <c r="E12" s="95">
        <v>0.36</v>
      </c>
      <c r="F12" s="95">
        <v>45.72</v>
      </c>
      <c r="G12" s="95">
        <v>106.53</v>
      </c>
      <c r="H12" s="20"/>
    </row>
    <row r="13" spans="1:8" s="2" customFormat="1" ht="16.5" customHeight="1">
      <c r="A13" s="98" t="s">
        <v>8</v>
      </c>
      <c r="B13" s="82">
        <v>1</v>
      </c>
      <c r="C13" s="80">
        <v>25</v>
      </c>
      <c r="D13" s="83">
        <v>1.55</v>
      </c>
      <c r="E13" s="83">
        <v>4.72</v>
      </c>
      <c r="F13" s="83">
        <v>9.14</v>
      </c>
      <c r="G13" s="83">
        <v>85</v>
      </c>
      <c r="H13" s="20"/>
    </row>
    <row r="14" spans="1:8" s="1" customFormat="1" ht="18.75" customHeight="1">
      <c r="A14" s="68" t="s">
        <v>9</v>
      </c>
      <c r="B14" s="69"/>
      <c r="C14" s="69"/>
      <c r="D14" s="70">
        <f>SUM(D8:D13)</f>
        <v>26.509999999999998</v>
      </c>
      <c r="E14" s="70">
        <f>SUM(E8:E13)</f>
        <v>20.05</v>
      </c>
      <c r="F14" s="70">
        <f>SUM(F8:F13)</f>
        <v>123.72000000000001</v>
      </c>
      <c r="G14" s="70">
        <f>SUM(G8:G13)</f>
        <v>694.18</v>
      </c>
      <c r="H14" s="21"/>
    </row>
    <row r="15" spans="1:8" s="1" customFormat="1" ht="20.25" customHeight="1">
      <c r="A15" s="326"/>
      <c r="B15" s="327"/>
      <c r="C15" s="327"/>
      <c r="D15" s="327"/>
      <c r="E15" s="327"/>
      <c r="F15" s="327"/>
      <c r="G15" s="328"/>
      <c r="H15" s="21"/>
    </row>
    <row r="16" spans="1:8" ht="21" customHeight="1">
      <c r="A16" s="75" t="s">
        <v>10</v>
      </c>
      <c r="B16" s="92"/>
      <c r="C16" s="92"/>
      <c r="D16" s="81"/>
      <c r="E16" s="81"/>
      <c r="F16" s="81"/>
      <c r="G16" s="81"/>
      <c r="H16" s="19"/>
    </row>
    <row r="17" spans="1:8" s="5" customFormat="1" ht="16.5" customHeight="1">
      <c r="A17" s="299" t="s">
        <v>0</v>
      </c>
      <c r="B17" s="299" t="s">
        <v>43</v>
      </c>
      <c r="C17" s="299" t="s">
        <v>19</v>
      </c>
      <c r="D17" s="298" t="s">
        <v>1</v>
      </c>
      <c r="E17" s="298"/>
      <c r="F17" s="298"/>
      <c r="G17" s="298" t="s">
        <v>20</v>
      </c>
      <c r="H17" s="22"/>
    </row>
    <row r="18" spans="1:8" s="5" customFormat="1" ht="5.25" customHeight="1">
      <c r="A18" s="369"/>
      <c r="B18" s="299"/>
      <c r="C18" s="299"/>
      <c r="D18" s="298"/>
      <c r="E18" s="298"/>
      <c r="F18" s="298"/>
      <c r="G18" s="369"/>
      <c r="H18" s="22"/>
    </row>
    <row r="19" spans="1:8" s="5" customFormat="1" ht="16.5" customHeight="1">
      <c r="A19" s="369"/>
      <c r="B19" s="299"/>
      <c r="C19" s="299"/>
      <c r="D19" s="83" t="s">
        <v>2</v>
      </c>
      <c r="E19" s="83" t="s">
        <v>3</v>
      </c>
      <c r="F19" s="83" t="s">
        <v>4</v>
      </c>
      <c r="G19" s="369"/>
      <c r="H19" s="22"/>
    </row>
    <row r="20" spans="1:8" s="2" customFormat="1" ht="16.5" customHeight="1">
      <c r="A20" s="79" t="s">
        <v>73</v>
      </c>
      <c r="B20" s="95">
        <v>170</v>
      </c>
      <c r="C20" s="96" t="s">
        <v>74</v>
      </c>
      <c r="D20" s="95">
        <v>1.91</v>
      </c>
      <c r="E20" s="95">
        <v>6.02</v>
      </c>
      <c r="F20" s="95">
        <v>12.6</v>
      </c>
      <c r="G20" s="95">
        <v>110</v>
      </c>
      <c r="H20" s="20"/>
    </row>
    <row r="21" spans="1:8" s="2" customFormat="1" ht="16.5" customHeight="1">
      <c r="A21" s="94" t="s">
        <v>137</v>
      </c>
      <c r="B21" s="82">
        <v>245</v>
      </c>
      <c r="C21" s="80">
        <v>100</v>
      </c>
      <c r="D21" s="83">
        <v>17.54</v>
      </c>
      <c r="E21" s="83">
        <v>2.38</v>
      </c>
      <c r="F21" s="83">
        <v>0.31</v>
      </c>
      <c r="G21" s="83">
        <v>92.5</v>
      </c>
      <c r="H21" s="20"/>
    </row>
    <row r="22" spans="1:8" s="2" customFormat="1" ht="16.5" customHeight="1">
      <c r="A22" s="94" t="s">
        <v>13</v>
      </c>
      <c r="B22" s="82">
        <v>299</v>
      </c>
      <c r="C22" s="80">
        <v>150</v>
      </c>
      <c r="D22" s="83">
        <v>3.1</v>
      </c>
      <c r="E22" s="83">
        <v>6.52</v>
      </c>
      <c r="F22" s="83">
        <v>14.33</v>
      </c>
      <c r="G22" s="83">
        <v>130.43</v>
      </c>
      <c r="H22" s="20"/>
    </row>
    <row r="23" spans="1:8" s="2" customFormat="1" ht="16.5" customHeight="1">
      <c r="A23" s="79" t="s">
        <v>18</v>
      </c>
      <c r="B23" s="95">
        <v>60</v>
      </c>
      <c r="C23" s="100">
        <v>200</v>
      </c>
      <c r="D23" s="95">
        <v>1.36</v>
      </c>
      <c r="E23" s="95">
        <v>0</v>
      </c>
      <c r="F23" s="95">
        <v>29.02</v>
      </c>
      <c r="G23" s="95">
        <v>116.19</v>
      </c>
      <c r="H23" s="20"/>
    </row>
    <row r="24" spans="1:8" s="2" customFormat="1" ht="16.5" customHeight="1">
      <c r="A24" s="98" t="s">
        <v>7</v>
      </c>
      <c r="B24" s="82">
        <v>299.13</v>
      </c>
      <c r="C24" s="80">
        <v>50</v>
      </c>
      <c r="D24" s="83">
        <v>4.38</v>
      </c>
      <c r="E24" s="83">
        <v>0.45</v>
      </c>
      <c r="F24" s="83">
        <v>57.15</v>
      </c>
      <c r="G24" s="83">
        <v>133.16</v>
      </c>
      <c r="H24" s="20"/>
    </row>
    <row r="25" spans="1:8" s="2" customFormat="1" ht="16.5" customHeight="1">
      <c r="A25" s="98" t="s">
        <v>8</v>
      </c>
      <c r="B25" s="82">
        <v>1</v>
      </c>
      <c r="C25" s="80">
        <v>25</v>
      </c>
      <c r="D25" s="83">
        <v>1.55</v>
      </c>
      <c r="E25" s="83">
        <v>4.72</v>
      </c>
      <c r="F25" s="83">
        <v>9.14</v>
      </c>
      <c r="G25" s="83">
        <v>85</v>
      </c>
      <c r="H25" s="20"/>
    </row>
    <row r="26" spans="1:8" s="2" customFormat="1" ht="16.5" customHeight="1">
      <c r="A26" s="79" t="s">
        <v>102</v>
      </c>
      <c r="B26" s="95">
        <v>966</v>
      </c>
      <c r="C26" s="96">
        <v>200</v>
      </c>
      <c r="D26" s="95">
        <v>5.8</v>
      </c>
      <c r="E26" s="95">
        <v>5</v>
      </c>
      <c r="F26" s="95">
        <v>8</v>
      </c>
      <c r="G26" s="95">
        <v>106</v>
      </c>
      <c r="H26" s="20"/>
    </row>
    <row r="27" spans="1:8" s="1" customFormat="1" ht="16.5" customHeight="1">
      <c r="A27" s="68" t="s">
        <v>11</v>
      </c>
      <c r="B27" s="69"/>
      <c r="C27" s="69"/>
      <c r="D27" s="70">
        <f>SUM(D20:D26)</f>
        <v>35.64</v>
      </c>
      <c r="E27" s="70">
        <f>SUM(E20:E26)</f>
        <v>25.089999999999996</v>
      </c>
      <c r="F27" s="70">
        <f>SUM(F20:F26)</f>
        <v>130.55</v>
      </c>
      <c r="G27" s="70">
        <f>SUM(G20:G26)</f>
        <v>773.28</v>
      </c>
      <c r="H27" s="21"/>
    </row>
    <row r="28" spans="1:8" s="10" customFormat="1" ht="15.75" customHeight="1">
      <c r="A28" s="101" t="s">
        <v>25</v>
      </c>
      <c r="B28" s="102"/>
      <c r="C28" s="102"/>
      <c r="D28" s="103">
        <f>D27+D14</f>
        <v>62.15</v>
      </c>
      <c r="E28" s="103">
        <f>E27+E14</f>
        <v>45.14</v>
      </c>
      <c r="F28" s="103">
        <f>F27+F14</f>
        <v>254.27000000000004</v>
      </c>
      <c r="G28" s="103">
        <f>G27+G14</f>
        <v>1467.46</v>
      </c>
      <c r="H28" s="26"/>
    </row>
    <row r="29" spans="1:8" s="40" customFormat="1" ht="16.5" customHeight="1">
      <c r="A29" s="104"/>
      <c r="B29" s="105"/>
      <c r="C29" s="106"/>
      <c r="D29" s="106"/>
      <c r="E29" s="106"/>
      <c r="F29" s="106"/>
      <c r="G29" s="107"/>
      <c r="H29" s="44"/>
    </row>
    <row r="30" spans="1:8" s="40" customFormat="1" ht="16.5" customHeight="1">
      <c r="A30" s="88" t="s">
        <v>38</v>
      </c>
      <c r="B30" s="89"/>
      <c r="C30" s="72"/>
      <c r="D30" s="72"/>
      <c r="E30" s="72"/>
      <c r="F30" s="72"/>
      <c r="G30" s="99"/>
      <c r="H30" s="44"/>
    </row>
    <row r="31" spans="1:8" s="40" customFormat="1" ht="16.5" customHeight="1">
      <c r="A31" s="88" t="s">
        <v>37</v>
      </c>
      <c r="B31" s="89"/>
      <c r="C31" s="72"/>
      <c r="D31" s="72"/>
      <c r="E31" s="72"/>
      <c r="F31" s="72"/>
      <c r="G31" s="99"/>
      <c r="H31" s="44"/>
    </row>
    <row r="32" spans="1:8" s="40" customFormat="1" ht="16.5" customHeight="1">
      <c r="A32" s="108" t="s">
        <v>125</v>
      </c>
      <c r="B32" s="89"/>
      <c r="C32" s="72"/>
      <c r="D32" s="72"/>
      <c r="E32" s="72"/>
      <c r="F32" s="72"/>
      <c r="G32" s="99"/>
      <c r="H32" s="44"/>
    </row>
    <row r="33" spans="1:8" s="5" customFormat="1" ht="16.5" customHeight="1">
      <c r="A33" s="299" t="s">
        <v>0</v>
      </c>
      <c r="B33" s="299" t="s">
        <v>43</v>
      </c>
      <c r="C33" s="299" t="s">
        <v>19</v>
      </c>
      <c r="D33" s="298" t="s">
        <v>1</v>
      </c>
      <c r="E33" s="298"/>
      <c r="F33" s="298"/>
      <c r="G33" s="298" t="s">
        <v>20</v>
      </c>
      <c r="H33" s="22"/>
    </row>
    <row r="34" spans="1:8" s="5" customFormat="1" ht="9" customHeight="1">
      <c r="A34" s="299"/>
      <c r="B34" s="299"/>
      <c r="C34" s="299"/>
      <c r="D34" s="298"/>
      <c r="E34" s="298"/>
      <c r="F34" s="298"/>
      <c r="G34" s="298"/>
      <c r="H34" s="22"/>
    </row>
    <row r="35" spans="1:8" s="5" customFormat="1" ht="16.5" customHeight="1">
      <c r="A35" s="299"/>
      <c r="B35" s="299"/>
      <c r="C35" s="299"/>
      <c r="D35" s="83" t="s">
        <v>2</v>
      </c>
      <c r="E35" s="83" t="s">
        <v>3</v>
      </c>
      <c r="F35" s="83" t="s">
        <v>4</v>
      </c>
      <c r="G35" s="298"/>
      <c r="H35" s="22"/>
    </row>
    <row r="36" spans="1:8" s="11" customFormat="1" ht="16.5" customHeight="1">
      <c r="A36" s="75" t="s">
        <v>5</v>
      </c>
      <c r="B36" s="76"/>
      <c r="C36" s="76"/>
      <c r="D36" s="81"/>
      <c r="E36" s="81"/>
      <c r="F36" s="81"/>
      <c r="G36" s="81"/>
      <c r="H36" s="18"/>
    </row>
    <row r="37" spans="1:8" s="2" customFormat="1" ht="16.5" customHeight="1">
      <c r="A37" s="94" t="s">
        <v>81</v>
      </c>
      <c r="B37" s="82">
        <v>168</v>
      </c>
      <c r="C37" s="80">
        <v>200</v>
      </c>
      <c r="D37" s="83">
        <v>3.09</v>
      </c>
      <c r="E37" s="83">
        <v>4.07</v>
      </c>
      <c r="F37" s="83">
        <v>36.98</v>
      </c>
      <c r="G37" s="83">
        <v>197</v>
      </c>
      <c r="H37" s="20"/>
    </row>
    <row r="38" spans="1:8" s="2" customFormat="1" ht="16.5" customHeight="1">
      <c r="A38" s="79" t="s">
        <v>82</v>
      </c>
      <c r="B38" s="95">
        <v>959</v>
      </c>
      <c r="C38" s="100">
        <v>200</v>
      </c>
      <c r="D38" s="95">
        <v>3.52</v>
      </c>
      <c r="E38" s="95">
        <v>3.72</v>
      </c>
      <c r="F38" s="95">
        <v>25.49</v>
      </c>
      <c r="G38" s="95">
        <v>145.2</v>
      </c>
      <c r="H38" s="20"/>
    </row>
    <row r="39" spans="1:8" s="2" customFormat="1" ht="16.5" customHeight="1">
      <c r="A39" s="79" t="s">
        <v>105</v>
      </c>
      <c r="B39" s="95">
        <v>41</v>
      </c>
      <c r="C39" s="109">
        <v>10</v>
      </c>
      <c r="D39" s="110">
        <v>0</v>
      </c>
      <c r="E39" s="110">
        <v>8.2</v>
      </c>
      <c r="F39" s="110">
        <v>0.1</v>
      </c>
      <c r="G39" s="110">
        <v>75</v>
      </c>
      <c r="H39" s="20"/>
    </row>
    <row r="40" spans="1:8" s="2" customFormat="1" ht="16.5" customHeight="1">
      <c r="A40" s="98" t="s">
        <v>16</v>
      </c>
      <c r="B40" s="82">
        <v>42</v>
      </c>
      <c r="C40" s="80">
        <v>30</v>
      </c>
      <c r="D40" s="83">
        <v>6.96</v>
      </c>
      <c r="E40" s="83">
        <v>8.85</v>
      </c>
      <c r="F40" s="83">
        <v>0</v>
      </c>
      <c r="G40" s="83">
        <v>109.2</v>
      </c>
      <c r="H40" s="20"/>
    </row>
    <row r="41" spans="1:8" s="2" customFormat="1" ht="16.5" customHeight="1">
      <c r="A41" s="98" t="s">
        <v>7</v>
      </c>
      <c r="B41" s="95">
        <v>299.13</v>
      </c>
      <c r="C41" s="80">
        <v>40</v>
      </c>
      <c r="D41" s="95">
        <v>3.5</v>
      </c>
      <c r="E41" s="95">
        <v>0.36</v>
      </c>
      <c r="F41" s="95">
        <v>45.72</v>
      </c>
      <c r="G41" s="95">
        <v>106.53</v>
      </c>
      <c r="H41" s="20"/>
    </row>
    <row r="42" spans="1:8" s="1" customFormat="1" ht="26.25" customHeight="1">
      <c r="A42" s="111" t="s">
        <v>102</v>
      </c>
      <c r="B42" s="95">
        <v>966</v>
      </c>
      <c r="C42" s="96">
        <v>200</v>
      </c>
      <c r="D42" s="95">
        <v>5.8</v>
      </c>
      <c r="E42" s="95">
        <v>5</v>
      </c>
      <c r="F42" s="95">
        <v>8</v>
      </c>
      <c r="G42" s="95">
        <v>106</v>
      </c>
      <c r="H42" s="21"/>
    </row>
    <row r="43" spans="1:8" s="1" customFormat="1" ht="26.25" customHeight="1">
      <c r="A43" s="68" t="s">
        <v>9</v>
      </c>
      <c r="B43" s="69"/>
      <c r="C43" s="69"/>
      <c r="D43" s="70">
        <f>SUM(D37:D42)</f>
        <v>22.87</v>
      </c>
      <c r="E43" s="70">
        <f>SUM(E37:E42)</f>
        <v>30.2</v>
      </c>
      <c r="F43" s="70">
        <f>SUM(F37:F42)</f>
        <v>116.28999999999999</v>
      </c>
      <c r="G43" s="70">
        <f>SUM(G37:G42)</f>
        <v>738.93</v>
      </c>
      <c r="H43" s="21"/>
    </row>
    <row r="44" spans="1:8" s="11" customFormat="1" ht="19.5" customHeight="1">
      <c r="A44" s="326"/>
      <c r="B44" s="327"/>
      <c r="C44" s="327"/>
      <c r="D44" s="327"/>
      <c r="E44" s="327"/>
      <c r="F44" s="327"/>
      <c r="G44" s="328"/>
      <c r="H44" s="18"/>
    </row>
    <row r="45" spans="1:8" s="5" customFormat="1" ht="16.5" customHeight="1">
      <c r="A45" s="75" t="s">
        <v>10</v>
      </c>
      <c r="B45" s="76"/>
      <c r="C45" s="76"/>
      <c r="D45" s="81"/>
      <c r="E45" s="81"/>
      <c r="F45" s="81"/>
      <c r="G45" s="81"/>
      <c r="H45" s="22"/>
    </row>
    <row r="46" spans="1:8" s="5" customFormat="1" ht="2.25" customHeight="1">
      <c r="A46" s="365" t="s">
        <v>0</v>
      </c>
      <c r="B46" s="299" t="s">
        <v>43</v>
      </c>
      <c r="C46" s="299" t="s">
        <v>19</v>
      </c>
      <c r="D46" s="298" t="s">
        <v>1</v>
      </c>
      <c r="E46" s="298"/>
      <c r="F46" s="298"/>
      <c r="G46" s="298" t="s">
        <v>20</v>
      </c>
      <c r="H46" s="22"/>
    </row>
    <row r="47" spans="1:8" s="5" customFormat="1" ht="14.25" customHeight="1">
      <c r="A47" s="365"/>
      <c r="B47" s="299"/>
      <c r="C47" s="299"/>
      <c r="D47" s="298"/>
      <c r="E47" s="298"/>
      <c r="F47" s="298"/>
      <c r="G47" s="298"/>
      <c r="H47" s="22"/>
    </row>
    <row r="48" spans="1:8" s="2" customFormat="1" ht="16.5" customHeight="1">
      <c r="A48" s="365"/>
      <c r="B48" s="299"/>
      <c r="C48" s="299"/>
      <c r="D48" s="83" t="s">
        <v>2</v>
      </c>
      <c r="E48" s="83" t="s">
        <v>3</v>
      </c>
      <c r="F48" s="83" t="s">
        <v>4</v>
      </c>
      <c r="G48" s="298"/>
      <c r="H48" s="20"/>
    </row>
    <row r="49" spans="1:8" s="2" customFormat="1" ht="16.5" customHeight="1">
      <c r="A49" s="94" t="s">
        <v>12</v>
      </c>
      <c r="B49" s="82">
        <v>197</v>
      </c>
      <c r="C49" s="80">
        <v>200</v>
      </c>
      <c r="D49" s="83">
        <v>2.63</v>
      </c>
      <c r="E49" s="83">
        <v>6.11</v>
      </c>
      <c r="F49" s="83">
        <v>18.69</v>
      </c>
      <c r="G49" s="83">
        <v>136.58</v>
      </c>
      <c r="H49" s="20"/>
    </row>
    <row r="50" spans="1:8" s="2" customFormat="1" ht="16.5" customHeight="1">
      <c r="A50" s="94" t="s">
        <v>83</v>
      </c>
      <c r="B50" s="82">
        <v>688</v>
      </c>
      <c r="C50" s="80">
        <v>150</v>
      </c>
      <c r="D50" s="83">
        <v>5.52</v>
      </c>
      <c r="E50" s="83">
        <v>4.52</v>
      </c>
      <c r="F50" s="83">
        <v>26.45</v>
      </c>
      <c r="G50" s="83">
        <v>168.45</v>
      </c>
      <c r="H50" s="20"/>
    </row>
    <row r="51" spans="1:8" s="2" customFormat="1" ht="16.5" customHeight="1">
      <c r="A51" s="94" t="s">
        <v>104</v>
      </c>
      <c r="B51" s="82">
        <v>608</v>
      </c>
      <c r="C51" s="80">
        <v>80</v>
      </c>
      <c r="D51" s="83">
        <v>12.44</v>
      </c>
      <c r="E51" s="83">
        <v>9.24</v>
      </c>
      <c r="F51" s="83">
        <v>12.56</v>
      </c>
      <c r="G51" s="83">
        <v>183</v>
      </c>
      <c r="H51" s="20"/>
    </row>
    <row r="52" spans="1:8" ht="16.5" customHeight="1">
      <c r="A52" s="97" t="s">
        <v>80</v>
      </c>
      <c r="B52" s="95">
        <v>399</v>
      </c>
      <c r="C52" s="96">
        <v>200</v>
      </c>
      <c r="D52" s="95">
        <v>0.6</v>
      </c>
      <c r="E52" s="95">
        <v>0.2</v>
      </c>
      <c r="F52" s="95">
        <v>30.4</v>
      </c>
      <c r="G52" s="95">
        <v>125.56</v>
      </c>
      <c r="H52" s="19"/>
    </row>
    <row r="53" spans="1:8" ht="16.5" customHeight="1">
      <c r="A53" s="98" t="s">
        <v>7</v>
      </c>
      <c r="B53" s="82">
        <v>299.13</v>
      </c>
      <c r="C53" s="80">
        <v>50</v>
      </c>
      <c r="D53" s="83">
        <v>4.38</v>
      </c>
      <c r="E53" s="83">
        <v>0.45</v>
      </c>
      <c r="F53" s="83">
        <v>57.15</v>
      </c>
      <c r="G53" s="83">
        <v>133.16</v>
      </c>
      <c r="H53" s="19"/>
    </row>
    <row r="54" spans="1:8" s="1" customFormat="1" ht="16.5" customHeight="1">
      <c r="A54" s="98" t="s">
        <v>8</v>
      </c>
      <c r="B54" s="82">
        <v>1</v>
      </c>
      <c r="C54" s="80">
        <v>50</v>
      </c>
      <c r="D54" s="83">
        <v>3.1</v>
      </c>
      <c r="E54" s="83">
        <v>9.44</v>
      </c>
      <c r="F54" s="83">
        <v>18.28</v>
      </c>
      <c r="G54" s="83">
        <v>170</v>
      </c>
      <c r="H54" s="21"/>
    </row>
    <row r="55" spans="1:8" s="10" customFormat="1" ht="24.75" customHeight="1">
      <c r="A55" s="68" t="s">
        <v>11</v>
      </c>
      <c r="B55" s="69"/>
      <c r="C55" s="69"/>
      <c r="D55" s="70">
        <f>SUM(D49:D54)</f>
        <v>28.669999999999998</v>
      </c>
      <c r="E55" s="70">
        <f>SUM(E49:E54)</f>
        <v>29.959999999999994</v>
      </c>
      <c r="F55" s="70">
        <f>SUM(F49:F54)</f>
        <v>163.53</v>
      </c>
      <c r="G55" s="70">
        <f>SUM(G49:G54)</f>
        <v>916.7499999999999</v>
      </c>
      <c r="H55" s="26"/>
    </row>
    <row r="56" spans="1:8" s="59" customFormat="1" ht="15.75">
      <c r="A56" s="101" t="s">
        <v>22</v>
      </c>
      <c r="B56" s="101"/>
      <c r="C56" s="101"/>
      <c r="D56" s="103">
        <f>D55+D43</f>
        <v>51.54</v>
      </c>
      <c r="E56" s="103">
        <f>E55+E43</f>
        <v>60.16</v>
      </c>
      <c r="F56" s="103">
        <f>F55+F43</f>
        <v>279.82</v>
      </c>
      <c r="G56" s="103">
        <f>G55+G43</f>
        <v>1655.6799999999998</v>
      </c>
      <c r="H56" s="58"/>
    </row>
    <row r="57" spans="1:8" s="41" customFormat="1" ht="20.25" customHeight="1">
      <c r="A57" s="118"/>
      <c r="B57" s="118"/>
      <c r="C57" s="118"/>
      <c r="D57" s="119"/>
      <c r="E57" s="119"/>
      <c r="F57" s="119"/>
      <c r="G57" s="119"/>
      <c r="H57" s="47"/>
    </row>
    <row r="58" spans="1:8" s="41" customFormat="1" ht="18.75" customHeight="1">
      <c r="A58" s="84" t="s">
        <v>39</v>
      </c>
      <c r="B58" s="85"/>
      <c r="C58" s="125"/>
      <c r="D58" s="125"/>
      <c r="E58" s="125"/>
      <c r="F58" s="125"/>
      <c r="G58" s="126"/>
      <c r="H58" s="47"/>
    </row>
    <row r="59" spans="1:8" s="41" customFormat="1" ht="16.5" customHeight="1">
      <c r="A59" s="88" t="s">
        <v>37</v>
      </c>
      <c r="B59" s="89"/>
      <c r="C59" s="127"/>
      <c r="D59" s="127"/>
      <c r="E59" s="127"/>
      <c r="F59" s="127"/>
      <c r="G59" s="128"/>
      <c r="H59" s="47"/>
    </row>
    <row r="60" spans="1:8" s="8" customFormat="1" ht="16.5" customHeight="1">
      <c r="A60" s="304" t="s">
        <v>125</v>
      </c>
      <c r="B60" s="305"/>
      <c r="C60" s="127"/>
      <c r="D60" s="127"/>
      <c r="E60" s="127"/>
      <c r="F60" s="127"/>
      <c r="G60" s="128"/>
      <c r="H60" s="25"/>
    </row>
    <row r="61" spans="1:8" ht="16.5" customHeight="1">
      <c r="A61" s="75" t="s">
        <v>5</v>
      </c>
      <c r="B61" s="76"/>
      <c r="C61" s="76"/>
      <c r="D61" s="81"/>
      <c r="E61" s="81"/>
      <c r="F61" s="81"/>
      <c r="G61" s="81"/>
      <c r="H61" s="19"/>
    </row>
    <row r="62" spans="1:8" ht="0.75" customHeight="1">
      <c r="A62" s="365" t="s">
        <v>0</v>
      </c>
      <c r="B62" s="299" t="s">
        <v>43</v>
      </c>
      <c r="C62" s="299" t="s">
        <v>19</v>
      </c>
      <c r="D62" s="298" t="s">
        <v>1</v>
      </c>
      <c r="E62" s="298"/>
      <c r="F62" s="298"/>
      <c r="G62" s="298" t="s">
        <v>20</v>
      </c>
      <c r="H62" s="19"/>
    </row>
    <row r="63" spans="1:8" s="1" customFormat="1" ht="14.25" customHeight="1">
      <c r="A63" s="365"/>
      <c r="B63" s="299"/>
      <c r="C63" s="299"/>
      <c r="D63" s="298"/>
      <c r="E63" s="298"/>
      <c r="F63" s="298"/>
      <c r="G63" s="298"/>
      <c r="H63" s="21"/>
    </row>
    <row r="64" spans="1:8" s="10" customFormat="1" ht="16.5" customHeight="1">
      <c r="A64" s="365"/>
      <c r="B64" s="299"/>
      <c r="C64" s="299"/>
      <c r="D64" s="83" t="s">
        <v>2</v>
      </c>
      <c r="E64" s="83" t="s">
        <v>3</v>
      </c>
      <c r="F64" s="83" t="s">
        <v>4</v>
      </c>
      <c r="G64" s="298"/>
      <c r="H64" s="26"/>
    </row>
    <row r="65" spans="1:8" s="5" customFormat="1" ht="16.5" customHeight="1">
      <c r="A65" s="94" t="s">
        <v>87</v>
      </c>
      <c r="B65" s="82">
        <v>442</v>
      </c>
      <c r="C65" s="80">
        <v>150</v>
      </c>
      <c r="D65" s="83">
        <v>20.64</v>
      </c>
      <c r="E65" s="83">
        <v>24.95</v>
      </c>
      <c r="F65" s="83">
        <v>3.05</v>
      </c>
      <c r="G65" s="83">
        <v>320.18</v>
      </c>
      <c r="H65" s="22"/>
    </row>
    <row r="66" spans="1:8" s="5" customFormat="1" ht="16.5" customHeight="1">
      <c r="A66" s="79" t="s">
        <v>85</v>
      </c>
      <c r="B66" s="95" t="s">
        <v>121</v>
      </c>
      <c r="C66" s="129">
        <v>50</v>
      </c>
      <c r="D66" s="110">
        <v>2.8</v>
      </c>
      <c r="E66" s="110">
        <v>7.88</v>
      </c>
      <c r="F66" s="110">
        <v>24.4</v>
      </c>
      <c r="G66" s="110">
        <v>164.45</v>
      </c>
      <c r="H66" s="22"/>
    </row>
    <row r="67" spans="1:8" s="5" customFormat="1" ht="16.5" customHeight="1">
      <c r="A67" s="94" t="s">
        <v>138</v>
      </c>
      <c r="B67" s="82">
        <v>945</v>
      </c>
      <c r="C67" s="80">
        <v>200</v>
      </c>
      <c r="D67" s="83">
        <v>1.4</v>
      </c>
      <c r="E67" s="83">
        <v>1.6</v>
      </c>
      <c r="F67" s="83">
        <v>16.4</v>
      </c>
      <c r="G67" s="83">
        <v>86</v>
      </c>
      <c r="H67" s="22"/>
    </row>
    <row r="68" spans="1:8" ht="21" customHeight="1">
      <c r="A68" s="98" t="s">
        <v>7</v>
      </c>
      <c r="B68" s="95">
        <v>299.13</v>
      </c>
      <c r="C68" s="80">
        <v>40</v>
      </c>
      <c r="D68" s="95">
        <v>3.5</v>
      </c>
      <c r="E68" s="95">
        <v>0.36</v>
      </c>
      <c r="F68" s="95">
        <v>45.72</v>
      </c>
      <c r="G68" s="95">
        <v>106.53</v>
      </c>
      <c r="H68" s="19"/>
    </row>
    <row r="69" spans="1:8" ht="21" customHeight="1">
      <c r="A69" s="98" t="s">
        <v>54</v>
      </c>
      <c r="B69" s="82">
        <v>338</v>
      </c>
      <c r="C69" s="80">
        <v>200</v>
      </c>
      <c r="D69" s="117">
        <v>0.8</v>
      </c>
      <c r="E69" s="117">
        <v>0.8</v>
      </c>
      <c r="F69" s="117">
        <v>19.6</v>
      </c>
      <c r="G69" s="117">
        <v>93.73</v>
      </c>
      <c r="H69" s="19"/>
    </row>
    <row r="70" spans="1:8" s="11" customFormat="1" ht="15.75" customHeight="1">
      <c r="A70" s="68" t="s">
        <v>9</v>
      </c>
      <c r="B70" s="69"/>
      <c r="C70" s="69"/>
      <c r="D70" s="70">
        <f>SUM(D65:D69)</f>
        <v>29.14</v>
      </c>
      <c r="E70" s="70">
        <f>SUM(E65:E69)</f>
        <v>35.589999999999996</v>
      </c>
      <c r="F70" s="70">
        <f>SUM(F65:F69)</f>
        <v>109.16999999999999</v>
      </c>
      <c r="G70" s="70">
        <f>SUM(G65:G69)</f>
        <v>770.89</v>
      </c>
      <c r="H70" s="18"/>
    </row>
    <row r="71" spans="1:8" ht="16.5" customHeight="1">
      <c r="A71" s="306"/>
      <c r="B71" s="307"/>
      <c r="C71" s="307"/>
      <c r="D71" s="307"/>
      <c r="E71" s="307"/>
      <c r="F71" s="307"/>
      <c r="G71" s="308"/>
      <c r="H71" s="19"/>
    </row>
    <row r="72" spans="1:8" ht="3.75" customHeight="1">
      <c r="A72" s="75" t="s">
        <v>10</v>
      </c>
      <c r="B72" s="76"/>
      <c r="C72" s="76"/>
      <c r="D72" s="81"/>
      <c r="E72" s="81"/>
      <c r="F72" s="81"/>
      <c r="G72" s="81"/>
      <c r="H72" s="19"/>
    </row>
    <row r="73" spans="1:8" s="2" customFormat="1" ht="14.25" customHeight="1">
      <c r="A73" s="365" t="s">
        <v>0</v>
      </c>
      <c r="B73" s="299" t="s">
        <v>43</v>
      </c>
      <c r="C73" s="299" t="s">
        <v>19</v>
      </c>
      <c r="D73" s="298" t="s">
        <v>1</v>
      </c>
      <c r="E73" s="298"/>
      <c r="F73" s="298"/>
      <c r="G73" s="298" t="s">
        <v>20</v>
      </c>
      <c r="H73" s="20"/>
    </row>
    <row r="74" spans="1:8" s="2" customFormat="1" ht="16.5" customHeight="1">
      <c r="A74" s="365"/>
      <c r="B74" s="299"/>
      <c r="C74" s="299"/>
      <c r="D74" s="298"/>
      <c r="E74" s="298"/>
      <c r="F74" s="298"/>
      <c r="G74" s="298"/>
      <c r="H74" s="20"/>
    </row>
    <row r="75" spans="1:8" s="2" customFormat="1" ht="16.5" customHeight="1">
      <c r="A75" s="365"/>
      <c r="B75" s="299"/>
      <c r="C75" s="299"/>
      <c r="D75" s="83" t="s">
        <v>2</v>
      </c>
      <c r="E75" s="83" t="s">
        <v>3</v>
      </c>
      <c r="F75" s="83" t="s">
        <v>4</v>
      </c>
      <c r="G75" s="298"/>
      <c r="H75" s="20"/>
    </row>
    <row r="76" spans="1:8" s="6" customFormat="1" ht="16.5" customHeight="1">
      <c r="A76" s="98" t="s">
        <v>88</v>
      </c>
      <c r="B76" s="82">
        <v>204</v>
      </c>
      <c r="C76" s="80">
        <v>200</v>
      </c>
      <c r="D76" s="83">
        <v>6.38</v>
      </c>
      <c r="E76" s="83">
        <v>10.15</v>
      </c>
      <c r="F76" s="83">
        <v>14.19</v>
      </c>
      <c r="G76" s="83">
        <v>170.41</v>
      </c>
      <c r="H76" s="23"/>
    </row>
    <row r="77" spans="1:8" ht="16.5" customHeight="1">
      <c r="A77" s="94" t="s">
        <v>89</v>
      </c>
      <c r="B77" s="82">
        <v>637</v>
      </c>
      <c r="C77" s="80">
        <v>80</v>
      </c>
      <c r="D77" s="83">
        <v>16.88</v>
      </c>
      <c r="E77" s="83">
        <v>10.88</v>
      </c>
      <c r="F77" s="83">
        <v>0</v>
      </c>
      <c r="G77" s="83">
        <v>165</v>
      </c>
      <c r="H77" s="19"/>
    </row>
    <row r="78" spans="1:8" ht="16.5" customHeight="1">
      <c r="A78" s="94" t="s">
        <v>90</v>
      </c>
      <c r="B78" s="82">
        <v>321</v>
      </c>
      <c r="C78" s="80">
        <v>150</v>
      </c>
      <c r="D78" s="83">
        <v>2.29</v>
      </c>
      <c r="E78" s="83">
        <v>11</v>
      </c>
      <c r="F78" s="83">
        <v>14.44</v>
      </c>
      <c r="G78" s="83">
        <v>166</v>
      </c>
      <c r="H78" s="19"/>
    </row>
    <row r="79" spans="1:8" ht="16.5" customHeight="1">
      <c r="A79" s="98" t="s">
        <v>7</v>
      </c>
      <c r="B79" s="82">
        <v>299.13</v>
      </c>
      <c r="C79" s="80">
        <v>50</v>
      </c>
      <c r="D79" s="83">
        <v>4.38</v>
      </c>
      <c r="E79" s="83">
        <v>0.45</v>
      </c>
      <c r="F79" s="83">
        <v>57.15</v>
      </c>
      <c r="G79" s="83">
        <v>133.16</v>
      </c>
      <c r="H79" s="19"/>
    </row>
    <row r="80" spans="1:8" s="1" customFormat="1" ht="24" customHeight="1">
      <c r="A80" s="98" t="s">
        <v>8</v>
      </c>
      <c r="B80" s="82">
        <v>1</v>
      </c>
      <c r="C80" s="80">
        <v>50</v>
      </c>
      <c r="D80" s="83">
        <v>3.1</v>
      </c>
      <c r="E80" s="83">
        <v>9.44</v>
      </c>
      <c r="F80" s="83">
        <v>18.18</v>
      </c>
      <c r="G80" s="83">
        <v>170</v>
      </c>
      <c r="H80" s="21"/>
    </row>
    <row r="81" spans="1:8" ht="20.25" customHeight="1">
      <c r="A81" s="94" t="s">
        <v>114</v>
      </c>
      <c r="B81" s="82">
        <v>868</v>
      </c>
      <c r="C81" s="80">
        <v>200</v>
      </c>
      <c r="D81" s="83">
        <v>0.61</v>
      </c>
      <c r="E81" s="83">
        <v>0</v>
      </c>
      <c r="F81" s="83">
        <v>33.38</v>
      </c>
      <c r="G81" s="83">
        <v>128.4</v>
      </c>
      <c r="H81" s="19"/>
    </row>
    <row r="82" spans="1:8" ht="21" customHeight="1">
      <c r="A82" s="98" t="s">
        <v>54</v>
      </c>
      <c r="B82" s="82">
        <v>338</v>
      </c>
      <c r="C82" s="80">
        <v>200</v>
      </c>
      <c r="D82" s="117">
        <v>0.8</v>
      </c>
      <c r="E82" s="117">
        <v>0.8</v>
      </c>
      <c r="F82" s="117">
        <v>19.6</v>
      </c>
      <c r="G82" s="117">
        <v>93.73</v>
      </c>
      <c r="H82" s="19"/>
    </row>
    <row r="83" spans="1:7" ht="15.75">
      <c r="A83" s="68" t="s">
        <v>11</v>
      </c>
      <c r="B83" s="69"/>
      <c r="C83" s="69"/>
      <c r="D83" s="70">
        <f>SUM(D76:D81)</f>
        <v>33.63999999999999</v>
      </c>
      <c r="E83" s="70">
        <f>SUM(E76:E81)</f>
        <v>41.92</v>
      </c>
      <c r="F83" s="70">
        <f>SUM(F76:F81)</f>
        <v>137.34</v>
      </c>
      <c r="G83" s="70">
        <f>SUM(G76:G81)</f>
        <v>932.9699999999999</v>
      </c>
    </row>
    <row r="84" spans="1:7" ht="18.75">
      <c r="A84" s="325" t="s">
        <v>23</v>
      </c>
      <c r="B84" s="325"/>
      <c r="C84" s="325"/>
      <c r="D84" s="130">
        <f>D83+D70</f>
        <v>62.779999999999994</v>
      </c>
      <c r="E84" s="130">
        <f>E83+E70</f>
        <v>77.50999999999999</v>
      </c>
      <c r="F84" s="130">
        <f>F83+F70</f>
        <v>246.51</v>
      </c>
      <c r="G84" s="130">
        <f>G83+G70</f>
        <v>1703.86</v>
      </c>
    </row>
    <row r="85" spans="1:8" s="3" customFormat="1" ht="16.5" customHeight="1">
      <c r="A85" s="112"/>
      <c r="B85" s="113"/>
      <c r="C85" s="113"/>
      <c r="D85" s="113"/>
      <c r="E85" s="113"/>
      <c r="F85" s="113"/>
      <c r="G85" s="114"/>
      <c r="H85" s="45"/>
    </row>
    <row r="86" spans="1:8" s="39" customFormat="1" ht="16.5" customHeight="1">
      <c r="A86" s="118"/>
      <c r="B86" s="118"/>
      <c r="C86" s="118"/>
      <c r="D86" s="119"/>
      <c r="E86" s="119"/>
      <c r="F86" s="119"/>
      <c r="G86" s="119"/>
      <c r="H86" s="46"/>
    </row>
    <row r="87" spans="1:8" s="39" customFormat="1" ht="16.5" customHeight="1">
      <c r="A87" s="84" t="s">
        <v>40</v>
      </c>
      <c r="B87" s="85"/>
      <c r="C87" s="120"/>
      <c r="D87" s="120"/>
      <c r="E87" s="120"/>
      <c r="F87" s="120"/>
      <c r="G87" s="121"/>
      <c r="H87" s="46"/>
    </row>
    <row r="88" spans="1:8" s="39" customFormat="1" ht="16.5" customHeight="1">
      <c r="A88" s="88" t="s">
        <v>37</v>
      </c>
      <c r="B88" s="89"/>
      <c r="C88" s="115"/>
      <c r="D88" s="115"/>
      <c r="E88" s="115"/>
      <c r="F88" s="115"/>
      <c r="G88" s="116"/>
      <c r="H88" s="46"/>
    </row>
    <row r="89" spans="1:8" s="11" customFormat="1" ht="21.75" customHeight="1">
      <c r="A89" s="304" t="s">
        <v>125</v>
      </c>
      <c r="B89" s="305"/>
      <c r="C89" s="115"/>
      <c r="D89" s="115"/>
      <c r="E89" s="115"/>
      <c r="F89" s="115"/>
      <c r="G89" s="116"/>
      <c r="H89" s="18"/>
    </row>
    <row r="90" spans="1:8" s="5" customFormat="1" ht="16.5" customHeight="1">
      <c r="A90" s="75" t="s">
        <v>5</v>
      </c>
      <c r="B90" s="76"/>
      <c r="C90" s="76"/>
      <c r="D90" s="81"/>
      <c r="E90" s="81"/>
      <c r="F90" s="81"/>
      <c r="G90" s="81"/>
      <c r="H90" s="22"/>
    </row>
    <row r="91" spans="1:8" s="5" customFormat="1" ht="2.25" customHeight="1">
      <c r="A91" s="299" t="s">
        <v>0</v>
      </c>
      <c r="B91" s="299" t="s">
        <v>43</v>
      </c>
      <c r="C91" s="299" t="s">
        <v>19</v>
      </c>
      <c r="D91" s="298" t="s">
        <v>1</v>
      </c>
      <c r="E91" s="298"/>
      <c r="F91" s="298"/>
      <c r="G91" s="298" t="s">
        <v>20</v>
      </c>
      <c r="H91" s="22"/>
    </row>
    <row r="92" spans="1:8" s="5" customFormat="1" ht="18" customHeight="1">
      <c r="A92" s="299"/>
      <c r="B92" s="299"/>
      <c r="C92" s="299"/>
      <c r="D92" s="298"/>
      <c r="E92" s="298"/>
      <c r="F92" s="298"/>
      <c r="G92" s="298"/>
      <c r="H92" s="22"/>
    </row>
    <row r="93" spans="1:8" s="2" customFormat="1" ht="16.5" customHeight="1">
      <c r="A93" s="299"/>
      <c r="B93" s="299"/>
      <c r="C93" s="299"/>
      <c r="D93" s="83" t="s">
        <v>2</v>
      </c>
      <c r="E93" s="83" t="s">
        <v>3</v>
      </c>
      <c r="F93" s="83" t="s">
        <v>4</v>
      </c>
      <c r="G93" s="298"/>
      <c r="H93" s="20"/>
    </row>
    <row r="94" spans="1:8" ht="16.5" customHeight="1">
      <c r="A94" s="98" t="s">
        <v>86</v>
      </c>
      <c r="B94" s="82">
        <v>302</v>
      </c>
      <c r="C94" s="80">
        <v>230</v>
      </c>
      <c r="D94" s="83">
        <v>11.37</v>
      </c>
      <c r="E94" s="83">
        <v>7.37</v>
      </c>
      <c r="F94" s="83">
        <v>20.88</v>
      </c>
      <c r="G94" s="83">
        <v>195</v>
      </c>
      <c r="H94" s="19"/>
    </row>
    <row r="95" spans="1:8" ht="16.5" customHeight="1">
      <c r="A95" s="98" t="s">
        <v>7</v>
      </c>
      <c r="B95" s="95">
        <v>299.13</v>
      </c>
      <c r="C95" s="80">
        <v>40</v>
      </c>
      <c r="D95" s="95">
        <v>3.5</v>
      </c>
      <c r="E95" s="95">
        <v>0.36</v>
      </c>
      <c r="F95" s="95">
        <v>45.72</v>
      </c>
      <c r="G95" s="95">
        <v>106.53</v>
      </c>
      <c r="H95" s="19"/>
    </row>
    <row r="96" spans="1:8" s="2" customFormat="1" ht="16.5" customHeight="1">
      <c r="A96" s="98" t="s">
        <v>8</v>
      </c>
      <c r="B96" s="82">
        <v>1</v>
      </c>
      <c r="C96" s="80">
        <v>25</v>
      </c>
      <c r="D96" s="83">
        <v>1.55</v>
      </c>
      <c r="E96" s="83">
        <v>4.72</v>
      </c>
      <c r="F96" s="83">
        <v>9.14</v>
      </c>
      <c r="G96" s="83">
        <v>85</v>
      </c>
      <c r="H96" s="20"/>
    </row>
    <row r="97" spans="1:8" s="2" customFormat="1" ht="16.5" customHeight="1">
      <c r="A97" s="111" t="s">
        <v>30</v>
      </c>
      <c r="B97" s="95">
        <v>57</v>
      </c>
      <c r="C97" s="96">
        <v>200</v>
      </c>
      <c r="D97" s="95">
        <v>2.79</v>
      </c>
      <c r="E97" s="95">
        <v>3.19</v>
      </c>
      <c r="F97" s="95">
        <v>19.71</v>
      </c>
      <c r="G97" s="95">
        <v>118.69</v>
      </c>
      <c r="H97" s="20"/>
    </row>
    <row r="98" spans="1:8" s="2" customFormat="1" ht="20.25" customHeight="1">
      <c r="A98" s="98" t="s">
        <v>54</v>
      </c>
      <c r="B98" s="82">
        <v>338</v>
      </c>
      <c r="C98" s="80">
        <v>200</v>
      </c>
      <c r="D98" s="117">
        <v>0.8</v>
      </c>
      <c r="E98" s="117">
        <v>0.8</v>
      </c>
      <c r="F98" s="117">
        <v>19.6</v>
      </c>
      <c r="G98" s="117">
        <v>93.73</v>
      </c>
      <c r="H98" s="20"/>
    </row>
    <row r="99" spans="1:8" s="2" customFormat="1" ht="20.25" customHeight="1">
      <c r="A99" s="68" t="s">
        <v>9</v>
      </c>
      <c r="B99" s="69"/>
      <c r="C99" s="69"/>
      <c r="D99" s="70">
        <f>SUM(D94:D98)</f>
        <v>20.009999999999998</v>
      </c>
      <c r="E99" s="70">
        <f>SUM(E94:E98)</f>
        <v>16.439999999999998</v>
      </c>
      <c r="F99" s="70">
        <f>SUM(F94:F98)</f>
        <v>115.04999999999998</v>
      </c>
      <c r="G99" s="70">
        <f>SUM(G94:G98)</f>
        <v>598.9499999999999</v>
      </c>
      <c r="H99" s="20"/>
    </row>
    <row r="100" spans="1:8" s="2" customFormat="1" ht="21" customHeight="1">
      <c r="A100" s="306"/>
      <c r="B100" s="307"/>
      <c r="C100" s="307"/>
      <c r="D100" s="307"/>
      <c r="E100" s="307"/>
      <c r="F100" s="307"/>
      <c r="G100" s="308"/>
      <c r="H100" s="20"/>
    </row>
    <row r="101" spans="1:8" s="2" customFormat="1" ht="16.5" customHeight="1">
      <c r="A101" s="122" t="s">
        <v>10</v>
      </c>
      <c r="B101" s="123"/>
      <c r="C101" s="123"/>
      <c r="D101" s="124"/>
      <c r="E101" s="124"/>
      <c r="F101" s="124"/>
      <c r="G101" s="124"/>
      <c r="H101" s="20"/>
    </row>
    <row r="102" spans="1:8" s="6" customFormat="1" ht="3" customHeight="1">
      <c r="A102" s="365" t="s">
        <v>0</v>
      </c>
      <c r="B102" s="299" t="s">
        <v>43</v>
      </c>
      <c r="C102" s="299" t="s">
        <v>19</v>
      </c>
      <c r="D102" s="298" t="s">
        <v>1</v>
      </c>
      <c r="E102" s="298"/>
      <c r="F102" s="298"/>
      <c r="G102" s="298" t="s">
        <v>20</v>
      </c>
      <c r="H102" s="23"/>
    </row>
    <row r="103" spans="1:8" s="6" customFormat="1" ht="16.5" customHeight="1">
      <c r="A103" s="365"/>
      <c r="B103" s="299"/>
      <c r="C103" s="299"/>
      <c r="D103" s="298"/>
      <c r="E103" s="298"/>
      <c r="F103" s="298"/>
      <c r="G103" s="298"/>
      <c r="H103" s="23"/>
    </row>
    <row r="104" spans="1:8" s="7" customFormat="1" ht="16.5" customHeight="1">
      <c r="A104" s="365"/>
      <c r="B104" s="299"/>
      <c r="C104" s="299"/>
      <c r="D104" s="83" t="s">
        <v>2</v>
      </c>
      <c r="E104" s="83" t="s">
        <v>3</v>
      </c>
      <c r="F104" s="83" t="s">
        <v>4</v>
      </c>
      <c r="G104" s="298"/>
      <c r="H104" s="24"/>
    </row>
    <row r="105" spans="1:8" s="7" customFormat="1" ht="16.5" customHeight="1">
      <c r="A105" s="94" t="s">
        <v>17</v>
      </c>
      <c r="B105" s="82">
        <v>202</v>
      </c>
      <c r="C105" s="80">
        <v>200</v>
      </c>
      <c r="D105" s="83">
        <v>1.54</v>
      </c>
      <c r="E105" s="83">
        <v>4.69</v>
      </c>
      <c r="F105" s="83">
        <v>10.07</v>
      </c>
      <c r="G105" s="83">
        <v>92.19</v>
      </c>
      <c r="H105" s="24"/>
    </row>
    <row r="106" spans="1:8" s="6" customFormat="1" ht="16.5" customHeight="1">
      <c r="A106" s="94" t="s">
        <v>13</v>
      </c>
      <c r="B106" s="82">
        <v>299</v>
      </c>
      <c r="C106" s="80">
        <v>150</v>
      </c>
      <c r="D106" s="83">
        <v>3.1</v>
      </c>
      <c r="E106" s="83">
        <v>6.52</v>
      </c>
      <c r="F106" s="83">
        <v>14.33</v>
      </c>
      <c r="G106" s="83">
        <v>130.43</v>
      </c>
      <c r="H106" s="23"/>
    </row>
    <row r="107" spans="1:8" ht="16.5" customHeight="1">
      <c r="A107" s="94" t="s">
        <v>14</v>
      </c>
      <c r="B107" s="82">
        <v>286</v>
      </c>
      <c r="C107" s="80" t="s">
        <v>77</v>
      </c>
      <c r="D107" s="83">
        <v>11.78</v>
      </c>
      <c r="E107" s="83">
        <v>12.91</v>
      </c>
      <c r="F107" s="83">
        <v>14.9</v>
      </c>
      <c r="G107" s="83">
        <v>223</v>
      </c>
      <c r="H107" s="19"/>
    </row>
    <row r="108" spans="1:8" ht="16.5" customHeight="1">
      <c r="A108" s="97" t="s">
        <v>80</v>
      </c>
      <c r="B108" s="95">
        <v>399</v>
      </c>
      <c r="C108" s="96">
        <v>200</v>
      </c>
      <c r="D108" s="95">
        <v>0.9</v>
      </c>
      <c r="E108" s="95">
        <v>0</v>
      </c>
      <c r="F108" s="95">
        <v>18.18</v>
      </c>
      <c r="G108" s="95">
        <v>76</v>
      </c>
      <c r="H108" s="19"/>
    </row>
    <row r="109" spans="1:8" ht="16.5" customHeight="1">
      <c r="A109" s="98" t="s">
        <v>7</v>
      </c>
      <c r="B109" s="82">
        <v>299.13</v>
      </c>
      <c r="C109" s="80">
        <v>50</v>
      </c>
      <c r="D109" s="83">
        <v>4.38</v>
      </c>
      <c r="E109" s="83">
        <v>0.45</v>
      </c>
      <c r="F109" s="83">
        <v>57.15</v>
      </c>
      <c r="G109" s="83">
        <v>133.16</v>
      </c>
      <c r="H109" s="19"/>
    </row>
    <row r="110" spans="1:8" ht="16.5" customHeight="1">
      <c r="A110" s="98" t="s">
        <v>8</v>
      </c>
      <c r="B110" s="82">
        <v>1</v>
      </c>
      <c r="C110" s="80">
        <v>25</v>
      </c>
      <c r="D110" s="83">
        <v>1.55</v>
      </c>
      <c r="E110" s="83">
        <v>4.72</v>
      </c>
      <c r="F110" s="83">
        <v>9.14</v>
      </c>
      <c r="G110" s="83">
        <v>85</v>
      </c>
      <c r="H110" s="19"/>
    </row>
    <row r="111" spans="1:8" ht="21.75" customHeight="1">
      <c r="A111" s="68" t="s">
        <v>11</v>
      </c>
      <c r="B111" s="69"/>
      <c r="C111" s="69"/>
      <c r="D111" s="70">
        <f>SUM(D105:D110)</f>
        <v>23.25</v>
      </c>
      <c r="E111" s="70">
        <f>SUM(E105:E110)</f>
        <v>29.29</v>
      </c>
      <c r="F111" s="70">
        <f>SUM(F105:F110)</f>
        <v>123.77</v>
      </c>
      <c r="G111" s="70">
        <f>SUM(G105:G110)</f>
        <v>739.78</v>
      </c>
      <c r="H111" s="19"/>
    </row>
    <row r="112" spans="1:8" ht="18.75" customHeight="1">
      <c r="A112" s="101" t="s">
        <v>24</v>
      </c>
      <c r="B112" s="101"/>
      <c r="C112" s="101"/>
      <c r="D112" s="103">
        <f>D111+D99</f>
        <v>43.26</v>
      </c>
      <c r="E112" s="103">
        <f>E111+E99</f>
        <v>45.73</v>
      </c>
      <c r="F112" s="103">
        <f>F111+F99</f>
        <v>238.82</v>
      </c>
      <c r="G112" s="103">
        <f>G111+G99</f>
        <v>1338.73</v>
      </c>
      <c r="H112" s="19"/>
    </row>
    <row r="113" spans="1:8" s="3" customFormat="1" ht="16.5" customHeight="1">
      <c r="A113" s="112"/>
      <c r="B113" s="113"/>
      <c r="C113" s="113"/>
      <c r="D113" s="113"/>
      <c r="E113" s="113"/>
      <c r="F113" s="113"/>
      <c r="G113" s="114"/>
      <c r="H113" s="45"/>
    </row>
    <row r="114" spans="1:8" s="3" customFormat="1" ht="16.5" customHeight="1">
      <c r="A114" s="88" t="s">
        <v>41</v>
      </c>
      <c r="B114" s="20" t="s">
        <v>158</v>
      </c>
      <c r="C114" s="2"/>
      <c r="D114" s="2"/>
      <c r="E114" s="2"/>
      <c r="F114" s="115"/>
      <c r="G114" s="116"/>
      <c r="H114" s="45"/>
    </row>
    <row r="115" spans="1:8" s="3" customFormat="1" ht="16.5" customHeight="1">
      <c r="A115" s="88" t="s">
        <v>37</v>
      </c>
      <c r="B115" s="89" t="s">
        <v>160</v>
      </c>
      <c r="C115" s="115"/>
      <c r="D115" s="115"/>
      <c r="E115" s="115"/>
      <c r="F115" s="115"/>
      <c r="G115" s="116"/>
      <c r="H115" s="45"/>
    </row>
    <row r="116" spans="1:8" s="11" customFormat="1" ht="16.5" customHeight="1">
      <c r="A116" s="304" t="s">
        <v>159</v>
      </c>
      <c r="B116" s="305"/>
      <c r="C116" s="115"/>
      <c r="D116" s="115"/>
      <c r="E116" s="115"/>
      <c r="F116" s="115"/>
      <c r="G116" s="116"/>
      <c r="H116" s="18"/>
    </row>
    <row r="117" spans="1:8" s="5" customFormat="1" ht="16.5" customHeight="1">
      <c r="A117" s="75" t="s">
        <v>5</v>
      </c>
      <c r="B117" s="76"/>
      <c r="C117" s="76"/>
      <c r="D117" s="81"/>
      <c r="E117" s="81"/>
      <c r="F117" s="81"/>
      <c r="G117" s="81"/>
      <c r="H117" s="22"/>
    </row>
    <row r="118" spans="1:8" s="5" customFormat="1" ht="3" customHeight="1">
      <c r="A118" s="366" t="s">
        <v>0</v>
      </c>
      <c r="B118" s="299" t="s">
        <v>43</v>
      </c>
      <c r="C118" s="299" t="s">
        <v>19</v>
      </c>
      <c r="D118" s="298" t="s">
        <v>1</v>
      </c>
      <c r="E118" s="298"/>
      <c r="F118" s="298"/>
      <c r="G118" s="295" t="s">
        <v>20</v>
      </c>
      <c r="H118" s="22"/>
    </row>
    <row r="119" spans="1:8" s="5" customFormat="1" ht="12.75" customHeight="1">
      <c r="A119" s="367"/>
      <c r="B119" s="299"/>
      <c r="C119" s="299"/>
      <c r="D119" s="298"/>
      <c r="E119" s="298"/>
      <c r="F119" s="298"/>
      <c r="G119" s="296"/>
      <c r="H119" s="22"/>
    </row>
    <row r="120" spans="1:8" s="2" customFormat="1" ht="18" customHeight="1">
      <c r="A120" s="368"/>
      <c r="B120" s="299"/>
      <c r="C120" s="299"/>
      <c r="D120" s="83" t="s">
        <v>2</v>
      </c>
      <c r="E120" s="83" t="s">
        <v>3</v>
      </c>
      <c r="F120" s="83" t="s">
        <v>4</v>
      </c>
      <c r="G120" s="297"/>
      <c r="H120" s="20"/>
    </row>
    <row r="121" spans="1:8" s="2" customFormat="1" ht="16.5" customHeight="1">
      <c r="A121" s="94" t="s">
        <v>157</v>
      </c>
      <c r="B121" s="82">
        <v>53</v>
      </c>
      <c r="C121" s="80">
        <v>250</v>
      </c>
      <c r="D121" s="83">
        <v>6.98</v>
      </c>
      <c r="E121" s="83">
        <v>7.65</v>
      </c>
      <c r="F121" s="83">
        <v>24.66</v>
      </c>
      <c r="G121" s="83">
        <v>195.1</v>
      </c>
      <c r="H121" s="20" t="s">
        <v>158</v>
      </c>
    </row>
    <row r="122" spans="1:8" s="2" customFormat="1" ht="16.5" customHeight="1">
      <c r="A122" s="94" t="s">
        <v>138</v>
      </c>
      <c r="B122" s="82">
        <v>945</v>
      </c>
      <c r="C122" s="80">
        <v>200</v>
      </c>
      <c r="D122" s="83">
        <v>1.4</v>
      </c>
      <c r="E122" s="83">
        <v>1.6</v>
      </c>
      <c r="F122" s="83">
        <v>16.4</v>
      </c>
      <c r="G122" s="83">
        <v>86</v>
      </c>
      <c r="H122" s="20"/>
    </row>
    <row r="123" spans="1:8" s="2" customFormat="1" ht="16.5" customHeight="1">
      <c r="A123" s="98" t="s">
        <v>7</v>
      </c>
      <c r="B123" s="95">
        <v>299.13</v>
      </c>
      <c r="C123" s="80">
        <v>40</v>
      </c>
      <c r="D123" s="95">
        <v>3.5</v>
      </c>
      <c r="E123" s="95">
        <v>0.36</v>
      </c>
      <c r="F123" s="95">
        <v>45.72</v>
      </c>
      <c r="G123" s="95">
        <v>106.53</v>
      </c>
      <c r="H123" s="20"/>
    </row>
    <row r="124" spans="1:8" s="1" customFormat="1" ht="16.5" customHeight="1">
      <c r="A124" s="98" t="s">
        <v>54</v>
      </c>
      <c r="B124" s="82">
        <v>338</v>
      </c>
      <c r="C124" s="80">
        <v>200</v>
      </c>
      <c r="D124" s="117">
        <v>0.8</v>
      </c>
      <c r="E124" s="117">
        <v>0.8</v>
      </c>
      <c r="F124" s="117">
        <v>19.6</v>
      </c>
      <c r="G124" s="117">
        <v>93.73</v>
      </c>
      <c r="H124" s="21"/>
    </row>
    <row r="125" spans="1:8" s="1" customFormat="1" ht="16.5" customHeight="1">
      <c r="A125" s="68" t="s">
        <v>9</v>
      </c>
      <c r="B125" s="69"/>
      <c r="C125" s="69"/>
      <c r="D125" s="70">
        <f>SUM(D121:D124)</f>
        <v>12.680000000000001</v>
      </c>
      <c r="E125" s="70">
        <f>SUM(E121:E124)</f>
        <v>10.41</v>
      </c>
      <c r="F125" s="70">
        <f>SUM(F121:F124)</f>
        <v>106.38</v>
      </c>
      <c r="G125" s="70">
        <f>SUM(G121:G124)</f>
        <v>481.36</v>
      </c>
      <c r="H125" s="21"/>
    </row>
    <row r="126" spans="1:8" s="11" customFormat="1" ht="16.5" customHeight="1">
      <c r="A126" s="71"/>
      <c r="B126" s="72"/>
      <c r="C126" s="72"/>
      <c r="D126" s="73"/>
      <c r="E126" s="73"/>
      <c r="F126" s="73"/>
      <c r="G126" s="74"/>
      <c r="H126" s="18"/>
    </row>
    <row r="127" spans="1:8" s="5" customFormat="1" ht="16.5" customHeight="1">
      <c r="A127" s="75" t="s">
        <v>10</v>
      </c>
      <c r="B127" s="76"/>
      <c r="C127" s="76"/>
      <c r="D127" s="81"/>
      <c r="E127" s="81"/>
      <c r="F127" s="81"/>
      <c r="G127" s="81"/>
      <c r="H127" s="22"/>
    </row>
    <row r="128" spans="1:8" s="5" customFormat="1" ht="1.5" customHeight="1">
      <c r="A128" s="365" t="s">
        <v>0</v>
      </c>
      <c r="B128" s="299" t="s">
        <v>43</v>
      </c>
      <c r="C128" s="299" t="s">
        <v>19</v>
      </c>
      <c r="D128" s="298" t="s">
        <v>1</v>
      </c>
      <c r="E128" s="298"/>
      <c r="F128" s="298"/>
      <c r="G128" s="298" t="s">
        <v>20</v>
      </c>
      <c r="H128" s="22"/>
    </row>
    <row r="129" spans="1:8" s="5" customFormat="1" ht="12.75" customHeight="1">
      <c r="A129" s="365"/>
      <c r="B129" s="299"/>
      <c r="C129" s="299"/>
      <c r="D129" s="298"/>
      <c r="E129" s="298"/>
      <c r="F129" s="298"/>
      <c r="G129" s="298"/>
      <c r="H129" s="22"/>
    </row>
    <row r="130" spans="1:8" s="2" customFormat="1" ht="22.5" customHeight="1">
      <c r="A130" s="365"/>
      <c r="B130" s="299"/>
      <c r="C130" s="299"/>
      <c r="D130" s="83" t="s">
        <v>2</v>
      </c>
      <c r="E130" s="83" t="s">
        <v>3</v>
      </c>
      <c r="F130" s="83" t="s">
        <v>4</v>
      </c>
      <c r="G130" s="298"/>
      <c r="H130" s="20"/>
    </row>
    <row r="131" spans="1:8" s="2" customFormat="1" ht="30" customHeight="1">
      <c r="A131" s="94" t="s">
        <v>139</v>
      </c>
      <c r="B131" s="82">
        <v>139</v>
      </c>
      <c r="C131" s="80" t="s">
        <v>75</v>
      </c>
      <c r="D131" s="83">
        <v>6.57</v>
      </c>
      <c r="E131" s="83">
        <v>7.26</v>
      </c>
      <c r="F131" s="83">
        <v>19.53</v>
      </c>
      <c r="G131" s="83">
        <v>161.24</v>
      </c>
      <c r="H131" s="20"/>
    </row>
    <row r="132" spans="1:8" s="2" customFormat="1" ht="16.5" customHeight="1">
      <c r="A132" s="94" t="s">
        <v>142</v>
      </c>
      <c r="B132" s="82">
        <v>185</v>
      </c>
      <c r="C132" s="80">
        <v>100</v>
      </c>
      <c r="D132" s="83">
        <v>7.65</v>
      </c>
      <c r="E132" s="83">
        <v>1.01</v>
      </c>
      <c r="F132" s="83">
        <v>3.18</v>
      </c>
      <c r="G132" s="83">
        <v>52.5</v>
      </c>
      <c r="H132" s="20"/>
    </row>
    <row r="133" spans="1:8" s="2" customFormat="1" ht="16.5" customHeight="1">
      <c r="A133" s="94" t="s">
        <v>15</v>
      </c>
      <c r="B133" s="82">
        <v>315</v>
      </c>
      <c r="C133" s="80">
        <v>150</v>
      </c>
      <c r="D133" s="83">
        <v>3.45</v>
      </c>
      <c r="E133" s="83">
        <v>6</v>
      </c>
      <c r="F133" s="83">
        <v>15.16</v>
      </c>
      <c r="G133" s="83">
        <v>125.79</v>
      </c>
      <c r="H133" s="20"/>
    </row>
    <row r="134" spans="1:8" ht="16.5" customHeight="1">
      <c r="A134" s="94" t="s">
        <v>114</v>
      </c>
      <c r="B134" s="82">
        <v>868</v>
      </c>
      <c r="C134" s="80">
        <v>200</v>
      </c>
      <c r="D134" s="83">
        <v>0.61</v>
      </c>
      <c r="E134" s="83">
        <v>0</v>
      </c>
      <c r="F134" s="83">
        <v>33.38</v>
      </c>
      <c r="G134" s="83">
        <v>128.4</v>
      </c>
      <c r="H134" s="19"/>
    </row>
    <row r="135" spans="1:8" ht="16.5" customHeight="1">
      <c r="A135" s="98" t="s">
        <v>7</v>
      </c>
      <c r="B135" s="82">
        <v>299.13</v>
      </c>
      <c r="C135" s="80">
        <v>50</v>
      </c>
      <c r="D135" s="83">
        <v>4.38</v>
      </c>
      <c r="E135" s="83">
        <v>0.45</v>
      </c>
      <c r="F135" s="83">
        <v>57.15</v>
      </c>
      <c r="G135" s="83">
        <v>133.16</v>
      </c>
      <c r="H135" s="19"/>
    </row>
    <row r="136" spans="1:8" s="1" customFormat="1" ht="16.5" customHeight="1">
      <c r="A136" s="98" t="s">
        <v>8</v>
      </c>
      <c r="B136" s="82">
        <v>1</v>
      </c>
      <c r="C136" s="80">
        <v>50</v>
      </c>
      <c r="D136" s="83">
        <v>3.1</v>
      </c>
      <c r="E136" s="83">
        <v>9.44</v>
      </c>
      <c r="F136" s="83">
        <v>18.28</v>
      </c>
      <c r="G136" s="83">
        <v>170</v>
      </c>
      <c r="H136" s="21"/>
    </row>
    <row r="137" spans="1:8" s="10" customFormat="1" ht="23.25" customHeight="1">
      <c r="A137" s="68" t="s">
        <v>11</v>
      </c>
      <c r="B137" s="69"/>
      <c r="C137" s="69"/>
      <c r="D137" s="70">
        <f>SUM(D131:D136)</f>
        <v>25.76</v>
      </c>
      <c r="E137" s="70">
        <f>SUM(E131:E136)</f>
        <v>24.159999999999997</v>
      </c>
      <c r="F137" s="70">
        <f>SUM(F131:F136)</f>
        <v>146.68</v>
      </c>
      <c r="G137" s="70">
        <f>SUM(G131:G136)</f>
        <v>771.09</v>
      </c>
      <c r="H137" s="26"/>
    </row>
    <row r="138" spans="1:8" s="54" customFormat="1" ht="18.75" customHeight="1">
      <c r="A138" s="101" t="s">
        <v>26</v>
      </c>
      <c r="B138" s="101"/>
      <c r="C138" s="101"/>
      <c r="D138" s="103">
        <f>D125+D137</f>
        <v>38.440000000000005</v>
      </c>
      <c r="E138" s="103">
        <f>E125+E137</f>
        <v>34.56999999999999</v>
      </c>
      <c r="F138" s="103">
        <f>F125+F137</f>
        <v>253.06</v>
      </c>
      <c r="G138" s="103">
        <f>G125+G137</f>
        <v>1252.45</v>
      </c>
      <c r="H138" s="53"/>
    </row>
    <row r="139" spans="1:8" s="54" customFormat="1" ht="18.75" customHeight="1">
      <c r="A139" s="101" t="s">
        <v>148</v>
      </c>
      <c r="B139" s="101"/>
      <c r="C139" s="101"/>
      <c r="D139" s="103">
        <f>D28+D56+D84+D112+D138</f>
        <v>258.17</v>
      </c>
      <c r="E139" s="103">
        <f>E28+E56+E84+E112+E138</f>
        <v>263.11</v>
      </c>
      <c r="F139" s="103">
        <f>F28+F56+F84+F112+F138</f>
        <v>1272.48</v>
      </c>
      <c r="G139" s="103">
        <f>G28+G56+G84+G112+G138</f>
        <v>7418.179999999999</v>
      </c>
      <c r="H139" s="53"/>
    </row>
    <row r="140" spans="1:8" s="375" customFormat="1" ht="16.5" customHeight="1">
      <c r="A140" s="370" t="s">
        <v>41</v>
      </c>
      <c r="B140" s="371"/>
      <c r="C140" s="372"/>
      <c r="D140" s="372"/>
      <c r="E140" s="372"/>
      <c r="F140" s="372"/>
      <c r="G140" s="373"/>
      <c r="H140" s="374"/>
    </row>
    <row r="141" spans="1:8" s="375" customFormat="1" ht="16.5" customHeight="1">
      <c r="A141" s="370" t="s">
        <v>37</v>
      </c>
      <c r="B141" s="371"/>
      <c r="C141" s="372"/>
      <c r="D141" s="372"/>
      <c r="E141" s="372"/>
      <c r="F141" s="372"/>
      <c r="G141" s="373"/>
      <c r="H141" s="374"/>
    </row>
    <row r="142" spans="1:8" s="379" customFormat="1" ht="16.5" customHeight="1">
      <c r="A142" s="376" t="s">
        <v>126</v>
      </c>
      <c r="B142" s="377"/>
      <c r="C142" s="372"/>
      <c r="D142" s="372"/>
      <c r="E142" s="372"/>
      <c r="F142" s="372"/>
      <c r="G142" s="373"/>
      <c r="H142" s="378"/>
    </row>
    <row r="143" spans="1:8" s="384" customFormat="1" ht="16.5" customHeight="1">
      <c r="A143" s="380" t="s">
        <v>5</v>
      </c>
      <c r="B143" s="381"/>
      <c r="C143" s="381"/>
      <c r="D143" s="382"/>
      <c r="E143" s="382"/>
      <c r="F143" s="382"/>
      <c r="G143" s="382"/>
      <c r="H143" s="383"/>
    </row>
    <row r="144" spans="1:8" s="384" customFormat="1" ht="3" customHeight="1">
      <c r="A144" s="385" t="s">
        <v>0</v>
      </c>
      <c r="B144" s="386" t="s">
        <v>43</v>
      </c>
      <c r="C144" s="386" t="s">
        <v>19</v>
      </c>
      <c r="D144" s="387" t="s">
        <v>1</v>
      </c>
      <c r="E144" s="387"/>
      <c r="F144" s="387"/>
      <c r="G144" s="388" t="s">
        <v>20</v>
      </c>
      <c r="H144" s="383"/>
    </row>
    <row r="145" spans="1:8" s="384" customFormat="1" ht="12.75" customHeight="1">
      <c r="A145" s="389"/>
      <c r="B145" s="386"/>
      <c r="C145" s="386"/>
      <c r="D145" s="387"/>
      <c r="E145" s="387"/>
      <c r="F145" s="387"/>
      <c r="G145" s="390"/>
      <c r="H145" s="383"/>
    </row>
    <row r="146" spans="1:8" s="395" customFormat="1" ht="18" customHeight="1">
      <c r="A146" s="391"/>
      <c r="B146" s="386"/>
      <c r="C146" s="386"/>
      <c r="D146" s="392" t="s">
        <v>2</v>
      </c>
      <c r="E146" s="392" t="s">
        <v>3</v>
      </c>
      <c r="F146" s="392" t="s">
        <v>4</v>
      </c>
      <c r="G146" s="393"/>
      <c r="H146" s="394"/>
    </row>
    <row r="147" spans="1:8" s="395" customFormat="1" ht="16.5" customHeight="1">
      <c r="A147" s="396" t="s">
        <v>84</v>
      </c>
      <c r="B147" s="397">
        <v>236</v>
      </c>
      <c r="C147" s="375" t="s">
        <v>21</v>
      </c>
      <c r="D147" s="392">
        <v>22.72</v>
      </c>
      <c r="E147" s="392">
        <v>16.48</v>
      </c>
      <c r="F147" s="392">
        <v>30.52</v>
      </c>
      <c r="G147" s="392">
        <v>361.14</v>
      </c>
      <c r="H147" s="394"/>
    </row>
    <row r="148" spans="1:8" s="395" customFormat="1" ht="16.5" customHeight="1">
      <c r="A148" s="396" t="s">
        <v>138</v>
      </c>
      <c r="B148" s="397">
        <v>945</v>
      </c>
      <c r="C148" s="375">
        <v>200</v>
      </c>
      <c r="D148" s="392">
        <v>1.4</v>
      </c>
      <c r="E148" s="392">
        <v>1.6</v>
      </c>
      <c r="F148" s="392">
        <v>16.4</v>
      </c>
      <c r="G148" s="392">
        <v>86</v>
      </c>
      <c r="H148" s="394"/>
    </row>
    <row r="149" spans="1:8" s="395" customFormat="1" ht="16.5" customHeight="1">
      <c r="A149" s="398" t="s">
        <v>7</v>
      </c>
      <c r="B149" s="399">
        <v>299.13</v>
      </c>
      <c r="C149" s="375">
        <v>40</v>
      </c>
      <c r="D149" s="399">
        <v>3.5</v>
      </c>
      <c r="E149" s="399">
        <v>0.36</v>
      </c>
      <c r="F149" s="399">
        <v>45.72</v>
      </c>
      <c r="G149" s="399">
        <v>106.53</v>
      </c>
      <c r="H149" s="394"/>
    </row>
    <row r="150" spans="1:8" s="402" customFormat="1" ht="16.5" customHeight="1">
      <c r="A150" s="398" t="s">
        <v>54</v>
      </c>
      <c r="B150" s="397">
        <v>338</v>
      </c>
      <c r="C150" s="375">
        <v>200</v>
      </c>
      <c r="D150" s="400">
        <v>0.8</v>
      </c>
      <c r="E150" s="400">
        <v>0.8</v>
      </c>
      <c r="F150" s="400">
        <v>19.6</v>
      </c>
      <c r="G150" s="400">
        <v>93.73</v>
      </c>
      <c r="H150" s="401"/>
    </row>
    <row r="151" spans="1:8" s="402" customFormat="1" ht="16.5" customHeight="1">
      <c r="A151" s="403" t="s">
        <v>9</v>
      </c>
      <c r="B151" s="404"/>
      <c r="C151" s="404"/>
      <c r="D151" s="405">
        <f>SUM(D147:D150)</f>
        <v>28.419999999999998</v>
      </c>
      <c r="E151" s="405">
        <f>SUM(E147:E150)</f>
        <v>19.240000000000002</v>
      </c>
      <c r="F151" s="405">
        <f>SUM(F147:F150)</f>
        <v>112.24000000000001</v>
      </c>
      <c r="G151" s="405">
        <f>SUM(G147:G150)</f>
        <v>647.4</v>
      </c>
      <c r="H151" s="401"/>
    </row>
    <row r="152" spans="1:8" s="379" customFormat="1" ht="16.5" customHeight="1">
      <c r="A152" s="406"/>
      <c r="B152" s="407"/>
      <c r="C152" s="407"/>
      <c r="D152" s="408"/>
      <c r="E152" s="408"/>
      <c r="F152" s="408"/>
      <c r="G152" s="409"/>
      <c r="H152" s="378"/>
    </row>
    <row r="153" spans="1:8" s="384" customFormat="1" ht="16.5" customHeight="1">
      <c r="A153" s="380" t="s">
        <v>10</v>
      </c>
      <c r="B153" s="381"/>
      <c r="C153" s="381"/>
      <c r="D153" s="382"/>
      <c r="E153" s="382"/>
      <c r="F153" s="382"/>
      <c r="G153" s="382"/>
      <c r="H153" s="383"/>
    </row>
    <row r="154" spans="1:8" s="384" customFormat="1" ht="1.5" customHeight="1">
      <c r="A154" s="410" t="s">
        <v>0</v>
      </c>
      <c r="B154" s="386" t="s">
        <v>43</v>
      </c>
      <c r="C154" s="386" t="s">
        <v>19</v>
      </c>
      <c r="D154" s="387" t="s">
        <v>1</v>
      </c>
      <c r="E154" s="387"/>
      <c r="F154" s="387"/>
      <c r="G154" s="387" t="s">
        <v>20</v>
      </c>
      <c r="H154" s="383"/>
    </row>
    <row r="155" spans="1:8" s="384" customFormat="1" ht="12.75" customHeight="1">
      <c r="A155" s="410"/>
      <c r="B155" s="386"/>
      <c r="C155" s="386"/>
      <c r="D155" s="387"/>
      <c r="E155" s="387"/>
      <c r="F155" s="387"/>
      <c r="G155" s="387"/>
      <c r="H155" s="383"/>
    </row>
    <row r="156" spans="1:8" s="395" customFormat="1" ht="22.5" customHeight="1">
      <c r="A156" s="410"/>
      <c r="B156" s="386"/>
      <c r="C156" s="386"/>
      <c r="D156" s="392" t="s">
        <v>2</v>
      </c>
      <c r="E156" s="392" t="s">
        <v>3</v>
      </c>
      <c r="F156" s="392" t="s">
        <v>4</v>
      </c>
      <c r="G156" s="387"/>
      <c r="H156" s="394"/>
    </row>
    <row r="157" spans="1:8" s="395" customFormat="1" ht="30" customHeight="1">
      <c r="A157" s="396" t="s">
        <v>139</v>
      </c>
      <c r="B157" s="397">
        <v>139</v>
      </c>
      <c r="C157" s="375" t="s">
        <v>75</v>
      </c>
      <c r="D157" s="392">
        <v>6.57</v>
      </c>
      <c r="E157" s="392">
        <v>7.26</v>
      </c>
      <c r="F157" s="392">
        <v>19.53</v>
      </c>
      <c r="G157" s="392">
        <v>161.24</v>
      </c>
      <c r="H157" s="394"/>
    </row>
    <row r="158" spans="1:8" s="395" customFormat="1" ht="16.5" customHeight="1">
      <c r="A158" s="396" t="s">
        <v>142</v>
      </c>
      <c r="B158" s="397">
        <v>185</v>
      </c>
      <c r="C158" s="375">
        <v>100</v>
      </c>
      <c r="D158" s="392">
        <v>7.65</v>
      </c>
      <c r="E158" s="392">
        <v>1.01</v>
      </c>
      <c r="F158" s="392">
        <v>3.18</v>
      </c>
      <c r="G158" s="392">
        <v>52.5</v>
      </c>
      <c r="H158" s="394"/>
    </row>
    <row r="159" spans="1:8" s="395" customFormat="1" ht="16.5" customHeight="1">
      <c r="A159" s="396" t="s">
        <v>15</v>
      </c>
      <c r="B159" s="397">
        <v>315</v>
      </c>
      <c r="C159" s="375">
        <v>150</v>
      </c>
      <c r="D159" s="392">
        <v>3.45</v>
      </c>
      <c r="E159" s="392">
        <v>6</v>
      </c>
      <c r="F159" s="392">
        <v>15.16</v>
      </c>
      <c r="G159" s="392">
        <v>125.79</v>
      </c>
      <c r="H159" s="394"/>
    </row>
    <row r="160" spans="1:8" s="412" customFormat="1" ht="16.5" customHeight="1">
      <c r="A160" s="396" t="s">
        <v>114</v>
      </c>
      <c r="B160" s="397">
        <v>868</v>
      </c>
      <c r="C160" s="375">
        <v>200</v>
      </c>
      <c r="D160" s="392">
        <v>0.61</v>
      </c>
      <c r="E160" s="392">
        <v>0</v>
      </c>
      <c r="F160" s="392">
        <v>33.38</v>
      </c>
      <c r="G160" s="392">
        <v>128.4</v>
      </c>
      <c r="H160" s="411"/>
    </row>
    <row r="161" spans="1:8" s="412" customFormat="1" ht="16.5" customHeight="1">
      <c r="A161" s="398" t="s">
        <v>7</v>
      </c>
      <c r="B161" s="397">
        <v>299.13</v>
      </c>
      <c r="C161" s="375">
        <v>50</v>
      </c>
      <c r="D161" s="392">
        <v>4.38</v>
      </c>
      <c r="E161" s="392">
        <v>0.45</v>
      </c>
      <c r="F161" s="392">
        <v>57.15</v>
      </c>
      <c r="G161" s="392">
        <v>133.16</v>
      </c>
      <c r="H161" s="411"/>
    </row>
    <row r="162" spans="1:8" s="402" customFormat="1" ht="16.5" customHeight="1">
      <c r="A162" s="398" t="s">
        <v>8</v>
      </c>
      <c r="B162" s="397">
        <v>1</v>
      </c>
      <c r="C162" s="375">
        <v>50</v>
      </c>
      <c r="D162" s="392">
        <v>3.1</v>
      </c>
      <c r="E162" s="392">
        <v>9.44</v>
      </c>
      <c r="F162" s="392">
        <v>18.28</v>
      </c>
      <c r="G162" s="392">
        <v>170</v>
      </c>
      <c r="H162" s="401"/>
    </row>
    <row r="163" spans="1:8" s="414" customFormat="1" ht="23.25" customHeight="1">
      <c r="A163" s="403" t="s">
        <v>11</v>
      </c>
      <c r="B163" s="404"/>
      <c r="C163" s="404"/>
      <c r="D163" s="405">
        <f>SUM(D157:D162)</f>
        <v>25.76</v>
      </c>
      <c r="E163" s="405">
        <f>SUM(E157:E162)</f>
        <v>24.159999999999997</v>
      </c>
      <c r="F163" s="405">
        <f>SUM(F157:F162)</f>
        <v>146.68</v>
      </c>
      <c r="G163" s="405">
        <f>SUM(G157:G162)</f>
        <v>771.09</v>
      </c>
      <c r="H163" s="413"/>
    </row>
    <row r="164" spans="1:8" s="418" customFormat="1" ht="18.75" customHeight="1">
      <c r="A164" s="415" t="s">
        <v>26</v>
      </c>
      <c r="B164" s="415"/>
      <c r="C164" s="415"/>
      <c r="D164" s="416">
        <f>D163+D151</f>
        <v>54.18</v>
      </c>
      <c r="E164" s="416">
        <f>E163+E151</f>
        <v>43.4</v>
      </c>
      <c r="F164" s="416">
        <f>F163+F151</f>
        <v>258.92</v>
      </c>
      <c r="G164" s="416">
        <f>G163+G151</f>
        <v>1418.49</v>
      </c>
      <c r="H164" s="417"/>
    </row>
    <row r="165" spans="1:8" s="418" customFormat="1" ht="18.75" customHeight="1">
      <c r="A165" s="415" t="s">
        <v>148</v>
      </c>
      <c r="B165" s="415"/>
      <c r="C165" s="415"/>
      <c r="D165" s="416">
        <f>D28+D56+D84+D112+D164</f>
        <v>273.90999999999997</v>
      </c>
      <c r="E165" s="416">
        <f>E28+E56+E84+E112+E164</f>
        <v>271.94</v>
      </c>
      <c r="F165" s="416">
        <f>F28+F56+F84+F112+F164</f>
        <v>1278.3400000000001</v>
      </c>
      <c r="G165" s="416">
        <f>G28+G56+G84+G112+G164</f>
        <v>7584.219999999999</v>
      </c>
      <c r="H165" s="417"/>
    </row>
    <row r="166" spans="1:7" ht="15.75">
      <c r="A166" s="131"/>
      <c r="B166" s="132"/>
      <c r="C166" s="132"/>
      <c r="D166" s="133"/>
      <c r="E166" s="133"/>
      <c r="F166" s="133"/>
      <c r="G166" s="134"/>
    </row>
    <row r="167" spans="1:7" ht="15.75">
      <c r="A167" s="98"/>
      <c r="B167" s="80"/>
      <c r="C167" s="80"/>
      <c r="D167" s="77"/>
      <c r="E167" s="77"/>
      <c r="F167" s="77"/>
      <c r="G167" s="78"/>
    </row>
    <row r="168" spans="1:7" ht="15.75">
      <c r="A168" s="98"/>
      <c r="B168" s="80"/>
      <c r="C168" s="80"/>
      <c r="D168" s="77"/>
      <c r="E168" s="77"/>
      <c r="F168" s="77"/>
      <c r="G168" s="78"/>
    </row>
    <row r="169" spans="1:7" ht="14.25">
      <c r="A169" s="135"/>
      <c r="B169" s="136"/>
      <c r="C169" s="136"/>
      <c r="D169" s="137"/>
      <c r="E169" s="137"/>
      <c r="F169" s="137"/>
      <c r="G169" s="138"/>
    </row>
    <row r="170" spans="1:7" ht="14.25">
      <c r="A170" s="135"/>
      <c r="B170" s="136"/>
      <c r="C170" s="136"/>
      <c r="D170" s="137"/>
      <c r="E170" s="137"/>
      <c r="F170" s="137"/>
      <c r="G170" s="138"/>
    </row>
    <row r="171" spans="1:7" ht="14.25">
      <c r="A171" s="135"/>
      <c r="B171" s="136"/>
      <c r="C171" s="136"/>
      <c r="D171" s="137"/>
      <c r="E171" s="137"/>
      <c r="F171" s="137"/>
      <c r="G171" s="138"/>
    </row>
    <row r="172" spans="1:7" ht="14.25">
      <c r="A172" s="135"/>
      <c r="B172" s="136"/>
      <c r="C172" s="136"/>
      <c r="D172" s="137"/>
      <c r="E172" s="137"/>
      <c r="F172" s="137"/>
      <c r="G172" s="138"/>
    </row>
    <row r="173" spans="1:7" ht="14.25">
      <c r="A173" s="135"/>
      <c r="B173" s="136"/>
      <c r="C173" s="136"/>
      <c r="D173" s="137"/>
      <c r="E173" s="137"/>
      <c r="F173" s="137"/>
      <c r="G173" s="138"/>
    </row>
    <row r="174" spans="1:7" ht="14.25">
      <c r="A174" s="135"/>
      <c r="B174" s="136"/>
      <c r="C174" s="136"/>
      <c r="D174" s="137"/>
      <c r="E174" s="137"/>
      <c r="F174" s="137"/>
      <c r="G174" s="138"/>
    </row>
    <row r="175" spans="1:7" ht="14.25">
      <c r="A175" s="135"/>
      <c r="B175" s="136"/>
      <c r="C175" s="136"/>
      <c r="D175" s="137"/>
      <c r="E175" s="137"/>
      <c r="F175" s="137"/>
      <c r="G175" s="138"/>
    </row>
    <row r="176" spans="1:7" ht="14.25">
      <c r="A176" s="135"/>
      <c r="B176" s="136"/>
      <c r="C176" s="136"/>
      <c r="D176" s="137"/>
      <c r="E176" s="137"/>
      <c r="F176" s="137"/>
      <c r="G176" s="138"/>
    </row>
    <row r="177" spans="1:7" ht="14.25">
      <c r="A177" s="135"/>
      <c r="B177" s="136"/>
      <c r="C177" s="136"/>
      <c r="D177" s="137"/>
      <c r="E177" s="137"/>
      <c r="F177" s="137"/>
      <c r="G177" s="138"/>
    </row>
    <row r="178" spans="1:7" ht="14.25">
      <c r="A178" s="135"/>
      <c r="B178" s="136"/>
      <c r="C178" s="136"/>
      <c r="D178" s="137"/>
      <c r="E178" s="137"/>
      <c r="F178" s="137"/>
      <c r="G178" s="138"/>
    </row>
    <row r="179" spans="1:7" ht="14.25">
      <c r="A179" s="135"/>
      <c r="B179" s="136"/>
      <c r="C179" s="136"/>
      <c r="D179" s="137"/>
      <c r="E179" s="137"/>
      <c r="F179" s="137"/>
      <c r="G179" s="138"/>
    </row>
    <row r="180" spans="1:7" ht="14.25">
      <c r="A180" s="135"/>
      <c r="B180" s="136"/>
      <c r="C180" s="136"/>
      <c r="D180" s="137"/>
      <c r="E180" s="137"/>
      <c r="F180" s="137"/>
      <c r="G180" s="138"/>
    </row>
    <row r="181" spans="1:7" ht="14.25">
      <c r="A181" s="135"/>
      <c r="B181" s="136"/>
      <c r="C181" s="136"/>
      <c r="D181" s="137"/>
      <c r="E181" s="137"/>
      <c r="F181" s="137"/>
      <c r="G181" s="138"/>
    </row>
    <row r="182" spans="1:7" ht="14.25">
      <c r="A182" s="135"/>
      <c r="B182" s="136"/>
      <c r="C182" s="136"/>
      <c r="D182" s="137"/>
      <c r="E182" s="137"/>
      <c r="F182" s="137"/>
      <c r="G182" s="138"/>
    </row>
    <row r="183" spans="1:7" ht="14.25">
      <c r="A183" s="135"/>
      <c r="B183" s="136"/>
      <c r="C183" s="136"/>
      <c r="D183" s="137"/>
      <c r="E183" s="137"/>
      <c r="F183" s="137"/>
      <c r="G183" s="138"/>
    </row>
    <row r="184" spans="1:7" ht="14.25">
      <c r="A184" s="135"/>
      <c r="B184" s="136"/>
      <c r="C184" s="136"/>
      <c r="D184" s="137"/>
      <c r="E184" s="137"/>
      <c r="F184" s="137"/>
      <c r="G184" s="138"/>
    </row>
    <row r="185" spans="1:7" ht="14.25">
      <c r="A185" s="135"/>
      <c r="B185" s="136"/>
      <c r="C185" s="136"/>
      <c r="D185" s="137"/>
      <c r="E185" s="137"/>
      <c r="F185" s="137"/>
      <c r="G185" s="138"/>
    </row>
    <row r="186" spans="1:7" ht="14.25">
      <c r="A186" s="135"/>
      <c r="B186" s="136"/>
      <c r="C186" s="136"/>
      <c r="D186" s="137"/>
      <c r="E186" s="137"/>
      <c r="F186" s="137"/>
      <c r="G186" s="138"/>
    </row>
    <row r="187" spans="1:7" ht="14.25">
      <c r="A187" s="135"/>
      <c r="B187" s="136"/>
      <c r="C187" s="136"/>
      <c r="D187" s="137"/>
      <c r="E187" s="137"/>
      <c r="F187" s="137"/>
      <c r="G187" s="138"/>
    </row>
    <row r="188" spans="1:7" ht="14.25">
      <c r="A188" s="135"/>
      <c r="B188" s="136"/>
      <c r="C188" s="136"/>
      <c r="D188" s="137"/>
      <c r="E188" s="137"/>
      <c r="F188" s="137"/>
      <c r="G188" s="138"/>
    </row>
    <row r="189" spans="1:7" ht="14.25">
      <c r="A189" s="135"/>
      <c r="B189" s="136"/>
      <c r="C189" s="136"/>
      <c r="D189" s="137"/>
      <c r="E189" s="137"/>
      <c r="F189" s="137"/>
      <c r="G189" s="138"/>
    </row>
    <row r="190" spans="1:7" ht="14.25">
      <c r="A190" s="135"/>
      <c r="B190" s="136"/>
      <c r="C190" s="136"/>
      <c r="D190" s="137"/>
      <c r="E190" s="137"/>
      <c r="F190" s="137"/>
      <c r="G190" s="138"/>
    </row>
    <row r="191" spans="1:7" ht="14.25">
      <c r="A191" s="135"/>
      <c r="B191" s="136"/>
      <c r="C191" s="136"/>
      <c r="D191" s="137"/>
      <c r="E191" s="137"/>
      <c r="F191" s="137"/>
      <c r="G191" s="138"/>
    </row>
    <row r="192" spans="1:7" ht="14.25">
      <c r="A192" s="135"/>
      <c r="B192" s="136"/>
      <c r="C192" s="136"/>
      <c r="D192" s="137"/>
      <c r="E192" s="137"/>
      <c r="F192" s="137"/>
      <c r="G192" s="138"/>
    </row>
    <row r="193" spans="1:7" ht="14.25">
      <c r="A193" s="135"/>
      <c r="B193" s="136"/>
      <c r="C193" s="136"/>
      <c r="D193" s="137"/>
      <c r="E193" s="137"/>
      <c r="F193" s="137"/>
      <c r="G193" s="138"/>
    </row>
    <row r="194" spans="1:7" ht="14.25">
      <c r="A194" s="135"/>
      <c r="B194" s="136"/>
      <c r="C194" s="136"/>
      <c r="D194" s="137"/>
      <c r="E194" s="137"/>
      <c r="F194" s="137"/>
      <c r="G194" s="138"/>
    </row>
    <row r="195" spans="1:7" ht="14.25">
      <c r="A195" s="135"/>
      <c r="B195" s="136"/>
      <c r="C195" s="136"/>
      <c r="D195" s="137"/>
      <c r="E195" s="137"/>
      <c r="F195" s="137"/>
      <c r="G195" s="138"/>
    </row>
    <row r="196" spans="1:7" ht="14.25">
      <c r="A196" s="135"/>
      <c r="B196" s="136"/>
      <c r="C196" s="136"/>
      <c r="D196" s="137"/>
      <c r="E196" s="137"/>
      <c r="F196" s="137"/>
      <c r="G196" s="138"/>
    </row>
    <row r="197" spans="1:7" ht="14.25">
      <c r="A197" s="135"/>
      <c r="B197" s="136"/>
      <c r="C197" s="136"/>
      <c r="D197" s="137"/>
      <c r="E197" s="137"/>
      <c r="F197" s="137"/>
      <c r="G197" s="138"/>
    </row>
    <row r="198" spans="1:7" ht="14.25">
      <c r="A198" s="135"/>
      <c r="B198" s="136"/>
      <c r="C198" s="136"/>
      <c r="D198" s="137"/>
      <c r="E198" s="137"/>
      <c r="F198" s="137"/>
      <c r="G198" s="138"/>
    </row>
    <row r="199" spans="1:7" ht="14.25">
      <c r="A199" s="135"/>
      <c r="B199" s="136"/>
      <c r="C199" s="136"/>
      <c r="D199" s="137"/>
      <c r="E199" s="137"/>
      <c r="F199" s="137"/>
      <c r="G199" s="138"/>
    </row>
    <row r="200" spans="1:7" ht="14.25">
      <c r="A200" s="135"/>
      <c r="B200" s="136"/>
      <c r="C200" s="136"/>
      <c r="D200" s="137"/>
      <c r="E200" s="137"/>
      <c r="F200" s="137"/>
      <c r="G200" s="138"/>
    </row>
    <row r="201" spans="1:7" ht="14.25">
      <c r="A201" s="135"/>
      <c r="B201" s="136"/>
      <c r="C201" s="136"/>
      <c r="D201" s="137"/>
      <c r="E201" s="137"/>
      <c r="F201" s="137"/>
      <c r="G201" s="138"/>
    </row>
    <row r="202" spans="1:7" ht="14.25">
      <c r="A202" s="135"/>
      <c r="B202" s="136"/>
      <c r="C202" s="136"/>
      <c r="D202" s="137"/>
      <c r="E202" s="137"/>
      <c r="F202" s="137"/>
      <c r="G202" s="138"/>
    </row>
    <row r="203" spans="1:7" ht="14.25">
      <c r="A203" s="135"/>
      <c r="B203" s="136"/>
      <c r="C203" s="136"/>
      <c r="D203" s="137"/>
      <c r="E203" s="137"/>
      <c r="F203" s="137"/>
      <c r="G203" s="138"/>
    </row>
    <row r="204" spans="1:7" ht="14.25">
      <c r="A204" s="135"/>
      <c r="B204" s="136"/>
      <c r="C204" s="136"/>
      <c r="D204" s="137"/>
      <c r="E204" s="137"/>
      <c r="F204" s="137"/>
      <c r="G204" s="138"/>
    </row>
    <row r="205" spans="1:7" ht="14.25">
      <c r="A205" s="135"/>
      <c r="B205" s="136"/>
      <c r="C205" s="136"/>
      <c r="D205" s="137"/>
      <c r="E205" s="137"/>
      <c r="F205" s="137"/>
      <c r="G205" s="138"/>
    </row>
    <row r="206" spans="1:7" ht="14.25">
      <c r="A206" s="135"/>
      <c r="B206" s="136"/>
      <c r="C206" s="136"/>
      <c r="D206" s="137"/>
      <c r="E206" s="137"/>
      <c r="F206" s="137"/>
      <c r="G206" s="138"/>
    </row>
    <row r="207" spans="1:7" ht="14.25">
      <c r="A207" s="135"/>
      <c r="B207" s="136"/>
      <c r="C207" s="136"/>
      <c r="D207" s="137"/>
      <c r="E207" s="137"/>
      <c r="F207" s="137"/>
      <c r="G207" s="138"/>
    </row>
    <row r="208" spans="1:7" ht="14.25">
      <c r="A208" s="135"/>
      <c r="B208" s="136"/>
      <c r="C208" s="136"/>
      <c r="D208" s="137"/>
      <c r="E208" s="137"/>
      <c r="F208" s="137"/>
      <c r="G208" s="138"/>
    </row>
    <row r="209" spans="1:7" ht="14.25">
      <c r="A209" s="135"/>
      <c r="B209" s="136"/>
      <c r="C209" s="136"/>
      <c r="D209" s="137"/>
      <c r="E209" s="137"/>
      <c r="F209" s="137"/>
      <c r="G209" s="138"/>
    </row>
    <row r="210" spans="1:7" ht="14.25">
      <c r="A210" s="135"/>
      <c r="B210" s="136"/>
      <c r="C210" s="136"/>
      <c r="D210" s="137"/>
      <c r="E210" s="137"/>
      <c r="F210" s="137"/>
      <c r="G210" s="138"/>
    </row>
    <row r="211" spans="1:7" ht="14.25">
      <c r="A211" s="135"/>
      <c r="B211" s="136"/>
      <c r="C211" s="136"/>
      <c r="D211" s="137"/>
      <c r="E211" s="137"/>
      <c r="F211" s="137"/>
      <c r="G211" s="138"/>
    </row>
    <row r="212" spans="1:7" ht="14.25">
      <c r="A212" s="135"/>
      <c r="B212" s="136"/>
      <c r="C212" s="136"/>
      <c r="D212" s="137"/>
      <c r="E212" s="137"/>
      <c r="F212" s="137"/>
      <c r="G212" s="138"/>
    </row>
    <row r="213" spans="1:7" ht="14.25">
      <c r="A213" s="135"/>
      <c r="B213" s="136"/>
      <c r="C213" s="136"/>
      <c r="D213" s="137"/>
      <c r="E213" s="137"/>
      <c r="F213" s="137"/>
      <c r="G213" s="138"/>
    </row>
    <row r="214" spans="1:7" ht="14.25">
      <c r="A214" s="135"/>
      <c r="B214" s="136"/>
      <c r="C214" s="136"/>
      <c r="D214" s="137"/>
      <c r="E214" s="137"/>
      <c r="F214" s="137"/>
      <c r="G214" s="138"/>
    </row>
    <row r="215" spans="1:7" ht="14.25">
      <c r="A215" s="135"/>
      <c r="B215" s="136"/>
      <c r="C215" s="136"/>
      <c r="D215" s="137"/>
      <c r="E215" s="137"/>
      <c r="F215" s="137"/>
      <c r="G215" s="138"/>
    </row>
    <row r="216" spans="1:7" ht="14.25">
      <c r="A216" s="135"/>
      <c r="B216" s="136"/>
      <c r="C216" s="136"/>
      <c r="D216" s="137"/>
      <c r="E216" s="137"/>
      <c r="F216" s="137"/>
      <c r="G216" s="138"/>
    </row>
    <row r="217" spans="1:7" ht="14.25">
      <c r="A217" s="135"/>
      <c r="B217" s="136"/>
      <c r="C217" s="136"/>
      <c r="D217" s="137"/>
      <c r="E217" s="137"/>
      <c r="F217" s="137"/>
      <c r="G217" s="138"/>
    </row>
    <row r="218" spans="1:7" ht="14.25">
      <c r="A218" s="135"/>
      <c r="B218" s="136"/>
      <c r="C218" s="136"/>
      <c r="D218" s="137"/>
      <c r="E218" s="137"/>
      <c r="F218" s="137"/>
      <c r="G218" s="138"/>
    </row>
    <row r="219" spans="1:7" ht="14.25">
      <c r="A219" s="135"/>
      <c r="B219" s="136"/>
      <c r="C219" s="136"/>
      <c r="D219" s="137"/>
      <c r="E219" s="137"/>
      <c r="F219" s="137"/>
      <c r="G219" s="138"/>
    </row>
    <row r="220" spans="1:7" ht="14.25">
      <c r="A220" s="135"/>
      <c r="B220" s="136"/>
      <c r="C220" s="136"/>
      <c r="D220" s="137"/>
      <c r="E220" s="137"/>
      <c r="F220" s="137"/>
      <c r="G220" s="138"/>
    </row>
    <row r="221" spans="1:7" ht="14.25">
      <c r="A221" s="135"/>
      <c r="B221" s="136"/>
      <c r="C221" s="136"/>
      <c r="D221" s="137"/>
      <c r="E221" s="137"/>
      <c r="F221" s="137"/>
      <c r="G221" s="138"/>
    </row>
    <row r="222" spans="1:7" ht="14.25">
      <c r="A222" s="135"/>
      <c r="B222" s="136"/>
      <c r="C222" s="136"/>
      <c r="D222" s="137"/>
      <c r="E222" s="137"/>
      <c r="F222" s="137"/>
      <c r="G222" s="138"/>
    </row>
    <row r="223" spans="1:7" ht="14.25">
      <c r="A223" s="135"/>
      <c r="B223" s="136"/>
      <c r="C223" s="136"/>
      <c r="D223" s="137"/>
      <c r="E223" s="137"/>
      <c r="F223" s="137"/>
      <c r="G223" s="138"/>
    </row>
    <row r="224" spans="1:7" ht="14.25">
      <c r="A224" s="135"/>
      <c r="B224" s="136"/>
      <c r="C224" s="136"/>
      <c r="D224" s="137"/>
      <c r="E224" s="137"/>
      <c r="F224" s="137"/>
      <c r="G224" s="138"/>
    </row>
    <row r="225" spans="1:7" ht="14.25">
      <c r="A225" s="135"/>
      <c r="B225" s="136"/>
      <c r="C225" s="136"/>
      <c r="D225" s="137"/>
      <c r="E225" s="137"/>
      <c r="F225" s="137"/>
      <c r="G225" s="138"/>
    </row>
    <row r="226" spans="1:7" ht="14.25">
      <c r="A226" s="135"/>
      <c r="B226" s="136"/>
      <c r="C226" s="136"/>
      <c r="D226" s="137"/>
      <c r="E226" s="137"/>
      <c r="F226" s="137"/>
      <c r="G226" s="138"/>
    </row>
    <row r="227" spans="1:7" ht="14.25">
      <c r="A227" s="135"/>
      <c r="B227" s="136"/>
      <c r="C227" s="136"/>
      <c r="D227" s="137"/>
      <c r="E227" s="137"/>
      <c r="F227" s="137"/>
      <c r="G227" s="138"/>
    </row>
    <row r="228" spans="1:7" ht="14.25">
      <c r="A228" s="135"/>
      <c r="B228" s="136"/>
      <c r="C228" s="136"/>
      <c r="D228" s="137"/>
      <c r="E228" s="137"/>
      <c r="F228" s="137"/>
      <c r="G228" s="138"/>
    </row>
    <row r="229" spans="1:7" ht="14.25">
      <c r="A229" s="135"/>
      <c r="B229" s="136"/>
      <c r="C229" s="136"/>
      <c r="D229" s="137"/>
      <c r="E229" s="137"/>
      <c r="F229" s="137"/>
      <c r="G229" s="138"/>
    </row>
    <row r="230" spans="1:7" ht="14.25">
      <c r="A230" s="135"/>
      <c r="B230" s="136"/>
      <c r="C230" s="136"/>
      <c r="D230" s="137"/>
      <c r="E230" s="137"/>
      <c r="F230" s="137"/>
      <c r="G230" s="138"/>
    </row>
    <row r="231" spans="1:7" ht="14.25">
      <c r="A231" s="135"/>
      <c r="B231" s="136"/>
      <c r="C231" s="136"/>
      <c r="D231" s="137"/>
      <c r="E231" s="137"/>
      <c r="F231" s="137"/>
      <c r="G231" s="138"/>
    </row>
    <row r="232" spans="1:7" ht="14.25">
      <c r="A232" s="135"/>
      <c r="B232" s="136"/>
      <c r="C232" s="136"/>
      <c r="D232" s="137"/>
      <c r="E232" s="137"/>
      <c r="F232" s="137"/>
      <c r="G232" s="138"/>
    </row>
    <row r="233" spans="1:7" ht="14.25">
      <c r="A233" s="135"/>
      <c r="B233" s="136"/>
      <c r="C233" s="136"/>
      <c r="D233" s="137"/>
      <c r="E233" s="137"/>
      <c r="F233" s="137"/>
      <c r="G233" s="138"/>
    </row>
    <row r="234" spans="1:7" ht="14.25">
      <c r="A234" s="135"/>
      <c r="B234" s="136"/>
      <c r="C234" s="136"/>
      <c r="D234" s="137"/>
      <c r="E234" s="137"/>
      <c r="F234" s="137"/>
      <c r="G234" s="138"/>
    </row>
    <row r="235" spans="1:7" ht="14.25">
      <c r="A235" s="135"/>
      <c r="B235" s="136"/>
      <c r="C235" s="136"/>
      <c r="D235" s="137"/>
      <c r="E235" s="137"/>
      <c r="F235" s="137"/>
      <c r="G235" s="138"/>
    </row>
    <row r="236" spans="1:7" ht="14.25">
      <c r="A236" s="135"/>
      <c r="B236" s="136"/>
      <c r="C236" s="136"/>
      <c r="D236" s="137"/>
      <c r="E236" s="137"/>
      <c r="F236" s="137"/>
      <c r="G236" s="138"/>
    </row>
    <row r="237" spans="1:7" ht="14.25">
      <c r="A237" s="135"/>
      <c r="B237" s="136"/>
      <c r="C237" s="136"/>
      <c r="D237" s="137"/>
      <c r="E237" s="137"/>
      <c r="F237" s="137"/>
      <c r="G237" s="138"/>
    </row>
    <row r="238" spans="1:7" ht="14.25">
      <c r="A238" s="135"/>
      <c r="B238" s="136"/>
      <c r="C238" s="136"/>
      <c r="D238" s="137"/>
      <c r="E238" s="137"/>
      <c r="F238" s="137"/>
      <c r="G238" s="138"/>
    </row>
    <row r="239" spans="1:7" ht="14.25">
      <c r="A239" s="135"/>
      <c r="B239" s="136"/>
      <c r="C239" s="136"/>
      <c r="D239" s="137"/>
      <c r="E239" s="137"/>
      <c r="F239" s="137"/>
      <c r="G239" s="138"/>
    </row>
    <row r="240" spans="1:7" ht="14.25">
      <c r="A240" s="135"/>
      <c r="B240" s="136"/>
      <c r="C240" s="136"/>
      <c r="D240" s="137"/>
      <c r="E240" s="137"/>
      <c r="F240" s="137"/>
      <c r="G240" s="138"/>
    </row>
    <row r="241" spans="1:7" ht="14.25">
      <c r="A241" s="135"/>
      <c r="B241" s="136"/>
      <c r="C241" s="136"/>
      <c r="D241" s="137"/>
      <c r="E241" s="137"/>
      <c r="F241" s="137"/>
      <c r="G241" s="138"/>
    </row>
    <row r="242" spans="1:7" ht="14.25">
      <c r="A242" s="135"/>
      <c r="B242" s="136"/>
      <c r="C242" s="136"/>
      <c r="D242" s="137"/>
      <c r="E242" s="137"/>
      <c r="F242" s="137"/>
      <c r="G242" s="138"/>
    </row>
    <row r="243" spans="1:7" ht="14.25">
      <c r="A243" s="135"/>
      <c r="B243" s="136"/>
      <c r="C243" s="136"/>
      <c r="D243" s="137"/>
      <c r="E243" s="137"/>
      <c r="F243" s="137"/>
      <c r="G243" s="138"/>
    </row>
    <row r="244" spans="1:7" ht="14.25">
      <c r="A244" s="135"/>
      <c r="B244" s="136"/>
      <c r="C244" s="136"/>
      <c r="D244" s="137"/>
      <c r="E244" s="137"/>
      <c r="F244" s="137"/>
      <c r="G244" s="138"/>
    </row>
    <row r="245" spans="1:7" ht="14.25">
      <c r="A245" s="135"/>
      <c r="B245" s="136"/>
      <c r="C245" s="136"/>
      <c r="D245" s="137"/>
      <c r="E245" s="137"/>
      <c r="F245" s="137"/>
      <c r="G245" s="138"/>
    </row>
    <row r="246" spans="1:7" ht="14.25">
      <c r="A246" s="135"/>
      <c r="B246" s="136"/>
      <c r="C246" s="136"/>
      <c r="D246" s="137"/>
      <c r="E246" s="137"/>
      <c r="F246" s="137"/>
      <c r="G246" s="138"/>
    </row>
    <row r="247" spans="1:7" ht="14.25">
      <c r="A247" s="135"/>
      <c r="B247" s="136"/>
      <c r="C247" s="136"/>
      <c r="D247" s="137"/>
      <c r="E247" s="137"/>
      <c r="F247" s="137"/>
      <c r="G247" s="138"/>
    </row>
    <row r="248" spans="1:7" ht="14.25">
      <c r="A248" s="135"/>
      <c r="B248" s="136"/>
      <c r="C248" s="136"/>
      <c r="D248" s="137"/>
      <c r="E248" s="137"/>
      <c r="F248" s="137"/>
      <c r="G248" s="138"/>
    </row>
    <row r="249" spans="1:7" ht="14.25">
      <c r="A249" s="135"/>
      <c r="B249" s="136"/>
      <c r="C249" s="136"/>
      <c r="D249" s="137"/>
      <c r="E249" s="137"/>
      <c r="F249" s="137"/>
      <c r="G249" s="138"/>
    </row>
    <row r="250" spans="1:7" ht="14.25">
      <c r="A250" s="135"/>
      <c r="B250" s="136"/>
      <c r="C250" s="136"/>
      <c r="D250" s="137"/>
      <c r="E250" s="137"/>
      <c r="F250" s="137"/>
      <c r="G250" s="138"/>
    </row>
    <row r="251" spans="1:7" ht="14.25">
      <c r="A251" s="135"/>
      <c r="B251" s="136"/>
      <c r="C251" s="136"/>
      <c r="D251" s="137"/>
      <c r="E251" s="137"/>
      <c r="F251" s="137"/>
      <c r="G251" s="138"/>
    </row>
    <row r="252" spans="1:7" ht="14.25">
      <c r="A252" s="135"/>
      <c r="B252" s="136"/>
      <c r="C252" s="136"/>
      <c r="D252" s="137"/>
      <c r="E252" s="137"/>
      <c r="F252" s="137"/>
      <c r="G252" s="138"/>
    </row>
    <row r="253" spans="1:7" ht="14.25">
      <c r="A253" s="135"/>
      <c r="B253" s="136"/>
      <c r="C253" s="136"/>
      <c r="D253" s="137"/>
      <c r="E253" s="137"/>
      <c r="F253" s="137"/>
      <c r="G253" s="138"/>
    </row>
    <row r="254" spans="1:7" ht="14.25">
      <c r="A254" s="135"/>
      <c r="B254" s="136"/>
      <c r="C254" s="136"/>
      <c r="D254" s="137"/>
      <c r="E254" s="137"/>
      <c r="F254" s="137"/>
      <c r="G254" s="138"/>
    </row>
  </sheetData>
  <mergeCells count="70">
    <mergeCell ref="C91:C93"/>
    <mergeCell ref="A102:A104"/>
    <mergeCell ref="B102:B104"/>
    <mergeCell ref="A3:B3"/>
    <mergeCell ref="A89:B89"/>
    <mergeCell ref="A17:A19"/>
    <mergeCell ref="B17:B19"/>
    <mergeCell ref="A33:A35"/>
    <mergeCell ref="B33:B35"/>
    <mergeCell ref="B46:B48"/>
    <mergeCell ref="A5:A7"/>
    <mergeCell ref="D5:F6"/>
    <mergeCell ref="B5:B7"/>
    <mergeCell ref="C5:C7"/>
    <mergeCell ref="G91:G93"/>
    <mergeCell ref="G102:G104"/>
    <mergeCell ref="G5:G7"/>
    <mergeCell ref="D33:F34"/>
    <mergeCell ref="G33:G35"/>
    <mergeCell ref="A15:G15"/>
    <mergeCell ref="G17:G19"/>
    <mergeCell ref="A100:G100"/>
    <mergeCell ref="D102:F103"/>
    <mergeCell ref="D91:F92"/>
    <mergeCell ref="D17:F18"/>
    <mergeCell ref="C17:C19"/>
    <mergeCell ref="C33:C35"/>
    <mergeCell ref="A44:G44"/>
    <mergeCell ref="A46:A48"/>
    <mergeCell ref="G46:G48"/>
    <mergeCell ref="C46:C48"/>
    <mergeCell ref="C102:C104"/>
    <mergeCell ref="A91:A93"/>
    <mergeCell ref="B91:B93"/>
    <mergeCell ref="A60:B60"/>
    <mergeCell ref="A62:A64"/>
    <mergeCell ref="B62:B64"/>
    <mergeCell ref="D46:F47"/>
    <mergeCell ref="A142:B142"/>
    <mergeCell ref="A144:A146"/>
    <mergeCell ref="B144:B146"/>
    <mergeCell ref="C144:C146"/>
    <mergeCell ref="D144:F145"/>
    <mergeCell ref="G144:G146"/>
    <mergeCell ref="A154:A156"/>
    <mergeCell ref="B154:B156"/>
    <mergeCell ref="C154:C156"/>
    <mergeCell ref="D154:F155"/>
    <mergeCell ref="G154:G156"/>
    <mergeCell ref="G73:G75"/>
    <mergeCell ref="C62:C64"/>
    <mergeCell ref="D62:F63"/>
    <mergeCell ref="G62:G64"/>
    <mergeCell ref="A71:G71"/>
    <mergeCell ref="A73:A75"/>
    <mergeCell ref="A84:C84"/>
    <mergeCell ref="B73:B75"/>
    <mergeCell ref="C73:C75"/>
    <mergeCell ref="D73:F74"/>
    <mergeCell ref="A116:B116"/>
    <mergeCell ref="A118:A120"/>
    <mergeCell ref="B118:B120"/>
    <mergeCell ref="C118:C120"/>
    <mergeCell ref="D118:F119"/>
    <mergeCell ref="G118:G120"/>
    <mergeCell ref="A128:A130"/>
    <mergeCell ref="B128:B130"/>
    <mergeCell ref="C128:C130"/>
    <mergeCell ref="D128:F129"/>
    <mergeCell ref="G128:G130"/>
  </mergeCells>
  <printOptions/>
  <pageMargins left="0.75" right="0.75" top="1" bottom="1" header="0.5" footer="0.5"/>
  <pageSetup horizontalDpi="600" verticalDpi="600" orientation="landscape" paperSize="9" scale="85" r:id="rId1"/>
  <rowBreaks count="3" manualBreakCount="3">
    <brk id="28" max="10" man="1"/>
    <brk id="84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2023-02-06T05:24:12Z</cp:lastPrinted>
  <dcterms:created xsi:type="dcterms:W3CDTF">1996-10-08T23:32:33Z</dcterms:created>
  <dcterms:modified xsi:type="dcterms:W3CDTF">2023-02-06T06:40:09Z</dcterms:modified>
  <cp:category/>
  <cp:version/>
  <cp:contentType/>
  <cp:contentStatus/>
</cp:coreProperties>
</file>